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8_{B0433E59-E9FF-42F6-A641-BACAB77B2D0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cheda A 2023_2024" sheetId="1" r:id="rId1"/>
    <sheet name="Scheda B 2023_2024" sheetId="2" r:id="rId2"/>
    <sheet name="Scheda C 2023_2024" sheetId="3" r:id="rId3"/>
  </sheets>
  <definedNames>
    <definedName name="_xlnm._FilterDatabase" localSheetId="1" hidden="1">'Scheda B 2023_2024'!$A$5:$BA$52</definedName>
    <definedName name="_Hlk100563468" localSheetId="1">'Scheda B 2023_2024'!#REF!</definedName>
    <definedName name="_Hlk100564683" localSheetId="1">'Scheda B 2023_2024'!#REF!</definedName>
    <definedName name="_Hlk59556135" localSheetId="1">'Scheda B 2023_2024'!#REF!</definedName>
    <definedName name="_xlnm.Print_Area" localSheetId="0">'Scheda A 2023_2024'!$A$1:$F$24</definedName>
    <definedName name="_xlnm.Print_Area" localSheetId="1">'Scheda B 2023_2024'!$A$1:$AF$72</definedName>
    <definedName name="_xlnm.Print_Area" localSheetId="2">'Scheda C 2023_2024'!$A$1:$F$18</definedName>
    <definedName name="_xlnm.Print_Titles" localSheetId="1">'Scheda B 2023_2024'!$5:$7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" i="2" l="1"/>
  <c r="U31" i="2"/>
  <c r="U40" i="2"/>
  <c r="AZ40" i="2" s="1"/>
  <c r="T40" i="2"/>
  <c r="V40" i="2" l="1"/>
  <c r="AX40" i="2"/>
  <c r="BA40" i="2" s="1"/>
  <c r="AR40" i="2"/>
  <c r="V39" i="2"/>
  <c r="AZ39" i="2"/>
  <c r="AR39" i="2"/>
  <c r="AX39" i="2" s="1"/>
  <c r="BA39" i="2" s="1"/>
  <c r="AZ16" i="2" l="1"/>
  <c r="V16" i="2"/>
  <c r="AY16" i="2" s="1"/>
  <c r="AZ26" i="2"/>
  <c r="V26" i="2"/>
  <c r="AY26" i="2" s="1"/>
  <c r="AX16" i="2" l="1"/>
  <c r="BA16" i="2" s="1"/>
  <c r="AX26" i="2"/>
  <c r="BA26" i="2" s="1"/>
  <c r="V47" i="2" l="1"/>
  <c r="AX47" i="2" s="1"/>
  <c r="AZ41" i="2"/>
  <c r="AQ41" i="2"/>
  <c r="AR41" i="2"/>
  <c r="V41" i="2"/>
  <c r="V42" i="2"/>
  <c r="AY42" i="2" s="1"/>
  <c r="V44" i="2"/>
  <c r="AX44" i="2" s="1"/>
  <c r="BA44" i="2" s="1"/>
  <c r="AW13" i="2"/>
  <c r="AW51" i="2" s="1"/>
  <c r="B15" i="1" s="1"/>
  <c r="E15" i="1" s="1"/>
  <c r="AZ24" i="2"/>
  <c r="AZ25" i="2"/>
  <c r="AR25" i="2"/>
  <c r="AR24" i="2"/>
  <c r="AQ25" i="2"/>
  <c r="AQ24" i="2"/>
  <c r="AO23" i="2"/>
  <c r="V24" i="2"/>
  <c r="V25" i="2"/>
  <c r="V13" i="2"/>
  <c r="T51" i="2"/>
  <c r="V46" i="2"/>
  <c r="AY46" i="2" s="1"/>
  <c r="AZ13" i="2"/>
  <c r="AX41" i="2" l="1"/>
  <c r="BA41" i="2" s="1"/>
  <c r="AX24" i="2"/>
  <c r="BA24" i="2" s="1"/>
  <c r="AX25" i="2"/>
  <c r="BA25" i="2" s="1"/>
  <c r="AX46" i="2"/>
  <c r="BA46" i="2" s="1"/>
  <c r="AX13" i="2"/>
  <c r="BA13" i="2" s="1"/>
  <c r="AZ12" i="2"/>
  <c r="AQ12" i="2"/>
  <c r="AR12" i="2"/>
  <c r="V12" i="2"/>
  <c r="AX12" i="2" l="1"/>
  <c r="BA12" i="2" s="1"/>
  <c r="D16" i="1"/>
  <c r="AV50" i="2"/>
  <c r="AS51" i="2" l="1"/>
  <c r="AT51" i="2"/>
  <c r="AV51" i="2"/>
  <c r="C11" i="1" s="1"/>
  <c r="AO27" i="2"/>
  <c r="V27" i="2"/>
  <c r="AZ27" i="2"/>
  <c r="AZ28" i="2"/>
  <c r="AR28" i="2"/>
  <c r="AQ28" i="2"/>
  <c r="V28" i="2"/>
  <c r="AX28" i="2" l="1"/>
  <c r="BA28" i="2" s="1"/>
  <c r="AX27" i="2"/>
  <c r="BA27" i="2" s="1"/>
  <c r="S30" i="2" l="1"/>
  <c r="AQ30" i="2" s="1"/>
  <c r="BA56" i="2"/>
  <c r="AX56" i="2"/>
  <c r="AR38" i="2"/>
  <c r="AQ38" i="2"/>
  <c r="AZ38" i="2"/>
  <c r="AR34" i="2"/>
  <c r="AR33" i="2"/>
  <c r="AR32" i="2"/>
  <c r="AQ31" i="2"/>
  <c r="AP17" i="2"/>
  <c r="AO17" i="2"/>
  <c r="AR30" i="2"/>
  <c r="AQ29" i="2"/>
  <c r="AZ50" i="2"/>
  <c r="AZ49" i="2"/>
  <c r="AZ48" i="2"/>
  <c r="AZ30" i="2"/>
  <c r="AZ29" i="2"/>
  <c r="AZ23" i="2"/>
  <c r="AZ22" i="2"/>
  <c r="AZ21" i="2"/>
  <c r="AZ20" i="2"/>
  <c r="AZ19" i="2"/>
  <c r="AZ18" i="2"/>
  <c r="AZ17" i="2"/>
  <c r="AZ11" i="2"/>
  <c r="AZ10" i="2"/>
  <c r="AZ9" i="2"/>
  <c r="AZ45" i="2"/>
  <c r="AZ43" i="2"/>
  <c r="AZ37" i="2"/>
  <c r="AZ36" i="2"/>
  <c r="AZ35" i="2"/>
  <c r="AZ15" i="2"/>
  <c r="AP22" i="2" l="1"/>
  <c r="AP23" i="2"/>
  <c r="AP21" i="2"/>
  <c r="V21" i="2"/>
  <c r="V22" i="2"/>
  <c r="V23" i="2"/>
  <c r="AX23" i="2" l="1"/>
  <c r="BA23" i="2" s="1"/>
  <c r="AX22" i="2"/>
  <c r="BA22" i="2" s="1"/>
  <c r="AX21" i="2"/>
  <c r="BA21" i="2" s="1"/>
  <c r="V20" i="2"/>
  <c r="V19" i="2"/>
  <c r="AO20" i="2"/>
  <c r="AO19" i="2"/>
  <c r="AX19" i="2" l="1"/>
  <c r="BA19" i="2" s="1"/>
  <c r="AX20" i="2"/>
  <c r="BA20" i="2" s="1"/>
  <c r="S34" i="2"/>
  <c r="AQ34" i="2" s="1"/>
  <c r="V30" i="2"/>
  <c r="S33" i="2"/>
  <c r="AQ33" i="2" s="1"/>
  <c r="S32" i="2"/>
  <c r="V29" i="2"/>
  <c r="V15" i="2"/>
  <c r="AX15" i="2" s="1"/>
  <c r="AR18" i="2"/>
  <c r="AQ18" i="2"/>
  <c r="V18" i="2"/>
  <c r="AR10" i="2"/>
  <c r="AQ10" i="2"/>
  <c r="V10" i="2"/>
  <c r="AZ8" i="2"/>
  <c r="AR8" i="2"/>
  <c r="AQ8" i="2"/>
  <c r="V8" i="2"/>
  <c r="AX42" i="2"/>
  <c r="V45" i="2"/>
  <c r="AX45" i="2" s="1"/>
  <c r="V43" i="2"/>
  <c r="AX43" i="2" s="1"/>
  <c r="AZ31" i="2" l="1"/>
  <c r="AX30" i="2"/>
  <c r="BA30" i="2" s="1"/>
  <c r="AX18" i="2"/>
  <c r="BA18" i="2" s="1"/>
  <c r="AX10" i="2"/>
  <c r="BA10" i="2" s="1"/>
  <c r="U32" i="2"/>
  <c r="AQ32" i="2"/>
  <c r="AX8" i="2"/>
  <c r="AY15" i="2"/>
  <c r="AY43" i="2"/>
  <c r="AY45" i="2"/>
  <c r="V31" i="2"/>
  <c r="U33" i="2"/>
  <c r="U34" i="2"/>
  <c r="V32" i="2" l="1"/>
  <c r="AX32" i="2" s="1"/>
  <c r="U51" i="2"/>
  <c r="BA8" i="2"/>
  <c r="AZ32" i="2"/>
  <c r="BA42" i="2"/>
  <c r="V33" i="2"/>
  <c r="AX33" i="2" s="1"/>
  <c r="AZ33" i="2"/>
  <c r="V34" i="2"/>
  <c r="AX34" i="2" s="1"/>
  <c r="AZ34" i="2"/>
  <c r="BA43" i="2"/>
  <c r="BA15" i="2"/>
  <c r="BA45" i="2"/>
  <c r="V36" i="2"/>
  <c r="AX36" i="2" s="1"/>
  <c r="V37" i="2"/>
  <c r="AX37" i="2" s="1"/>
  <c r="BA32" i="2" l="1"/>
  <c r="BA33" i="2"/>
  <c r="BA34" i="2"/>
  <c r="AY37" i="2"/>
  <c r="AY36" i="2"/>
  <c r="AU50" i="2"/>
  <c r="V35" i="2"/>
  <c r="AX35" i="2" s="1"/>
  <c r="V17" i="2"/>
  <c r="W50" i="2"/>
  <c r="AR49" i="2"/>
  <c r="AQ49" i="2"/>
  <c r="AP49" i="2"/>
  <c r="AO49" i="2"/>
  <c r="V49" i="2"/>
  <c r="AR48" i="2"/>
  <c r="AQ48" i="2"/>
  <c r="AP48" i="2"/>
  <c r="AO48" i="2"/>
  <c r="V48" i="2"/>
  <c r="V38" i="2"/>
  <c r="AR31" i="2"/>
  <c r="AR29" i="2"/>
  <c r="AZ14" i="2"/>
  <c r="AZ51" i="2" s="1"/>
  <c r="S14" i="2"/>
  <c r="S51" i="2" s="1"/>
  <c r="AR11" i="2"/>
  <c r="AQ11" i="2"/>
  <c r="V11" i="2"/>
  <c r="AR9" i="2"/>
  <c r="AQ9" i="2"/>
  <c r="V9" i="2"/>
  <c r="AU51" i="2" l="1"/>
  <c r="B11" i="1" s="1"/>
  <c r="E11" i="1" s="1"/>
  <c r="AR51" i="2"/>
  <c r="AQ51" i="2"/>
  <c r="B12" i="1" s="1"/>
  <c r="AO51" i="2"/>
  <c r="AZ56" i="2"/>
  <c r="AX17" i="2"/>
  <c r="BA17" i="2" s="1"/>
  <c r="AX31" i="2"/>
  <c r="BA31" i="2" s="1"/>
  <c r="AX29" i="2"/>
  <c r="BA29" i="2" s="1"/>
  <c r="AX38" i="2"/>
  <c r="BA38" i="2" s="1"/>
  <c r="BA36" i="2"/>
  <c r="AP51" i="2"/>
  <c r="C9" i="1" s="1"/>
  <c r="AX9" i="2"/>
  <c r="AX49" i="2"/>
  <c r="BA49" i="2" s="1"/>
  <c r="AX11" i="2"/>
  <c r="BA11" i="2" s="1"/>
  <c r="AX48" i="2"/>
  <c r="BA48" i="2" s="1"/>
  <c r="AX50" i="2"/>
  <c r="BA50" i="2" s="1"/>
  <c r="AY35" i="2"/>
  <c r="BA37" i="2"/>
  <c r="V14" i="2"/>
  <c r="AX14" i="2" s="1"/>
  <c r="B9" i="1" l="1"/>
  <c r="AX51" i="2"/>
  <c r="V51" i="2"/>
  <c r="V52" i="2" s="1"/>
  <c r="B16" i="1"/>
  <c r="BA35" i="2"/>
  <c r="BA9" i="2"/>
  <c r="AY14" i="2"/>
  <c r="C12" i="1"/>
  <c r="C16" i="1" s="1"/>
  <c r="AY51" i="2" l="1"/>
  <c r="E16" i="1"/>
  <c r="BA14" i="2"/>
  <c r="BA51" i="2" s="1"/>
  <c r="E12" i="1"/>
  <c r="E9" i="1"/>
  <c r="AR57" i="2" l="1"/>
  <c r="AR56" i="2"/>
  <c r="AS56" i="2" s="1"/>
  <c r="AY56" i="2"/>
  <c r="E26" i="1"/>
  <c r="E37" i="1"/>
  <c r="E36" i="1"/>
  <c r="E35" i="1"/>
  <c r="AS57" i="2"/>
  <c r="E25" i="1"/>
</calcChain>
</file>

<file path=xl/sharedStrings.xml><?xml version="1.0" encoding="utf-8"?>
<sst xmlns="http://schemas.openxmlformats.org/spreadsheetml/2006/main" count="712" uniqueCount="336">
  <si>
    <t>DELLA PROVINCIA DI MANTOVA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</si>
  <si>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</si>
  <si>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</si>
  <si>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</si>
  <si>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</si>
  <si>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</si>
  <si>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Annualità successive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</si>
  <si>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</si>
  <si>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</si>
  <si>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</si>
  <si>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</si>
  <si>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</si>
  <si>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</si>
  <si>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</si>
  <si>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Totale</t>
  </si>
  <si>
    <t>Il referente del programma</t>
  </si>
  <si>
    <t>Annotazioni</t>
  </si>
  <si>
    <t>controllo 1</t>
  </si>
  <si>
    <t>controllo 2</t>
  </si>
  <si>
    <t>controllo 3</t>
  </si>
  <si>
    <t>(art. 21 d.lgs. 18 agosto 2016, n. 50)</t>
  </si>
  <si>
    <t>ELENCO DEGLI ACQUISTI DEL PROGRAMMA</t>
  </si>
  <si>
    <t>Dedalus</t>
  </si>
  <si>
    <t>PEG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</si>
  <si>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</si>
  <si>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</si>
  <si>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</si>
  <si>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</si>
  <si>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</si>
  <si>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</si>
  <si>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</si>
  <si>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</si>
  <si>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</si>
  <si>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</si>
  <si>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</si>
  <si>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</si>
  <si>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</si>
  <si>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</si>
  <si>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</si>
  <si>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</si>
  <si>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t>note 2022</t>
  </si>
  <si>
    <r>
      <t xml:space="preserve">Fonte finanziamento
</t>
    </r>
    <r>
      <rPr>
        <sz val="8"/>
        <rFont val="Arial"/>
        <family val="2"/>
      </rPr>
      <t>(mezzi propri, fondi UE/Stato/Regione, mutuo, capitale privato, altro)</t>
    </r>
  </si>
  <si>
    <t>codice fiscale RP</t>
  </si>
  <si>
    <t>codice RP</t>
  </si>
  <si>
    <t>cdr</t>
  </si>
  <si>
    <t>cap.</t>
  </si>
  <si>
    <t>entrate vincolate (regione/stato) 2023</t>
  </si>
  <si>
    <t>Stanziamenti di bilancio 2023</t>
  </si>
  <si>
    <t>Alienazioni 2023</t>
  </si>
  <si>
    <t>Altro 2023</t>
  </si>
  <si>
    <t>CTR 1</t>
  </si>
  <si>
    <t>annualità successive</t>
  </si>
  <si>
    <t>ctr 2</t>
  </si>
  <si>
    <t>2023</t>
  </si>
  <si>
    <t>Costi su annualità successive</t>
  </si>
  <si>
    <t>Totale (8)</t>
  </si>
  <si>
    <t>Apporto di capitale privato (9)</t>
  </si>
  <si>
    <t>codice AUSA</t>
  </si>
  <si>
    <t>denominazione</t>
  </si>
  <si>
    <t>Importo</t>
  </si>
  <si>
    <t>Tipologia</t>
  </si>
  <si>
    <t>si</t>
  </si>
  <si>
    <t>no</t>
  </si>
  <si>
    <t>Lombardia</t>
  </si>
  <si>
    <t>Forniture</t>
  </si>
  <si>
    <t>14410000-8</t>
  </si>
  <si>
    <t>Salgemma per trattamento antighiaccio</t>
  </si>
  <si>
    <t>Bettoni Lorenzo</t>
  </si>
  <si>
    <t>12 mesi</t>
  </si>
  <si>
    <t>sì</t>
  </si>
  <si>
    <t>BTTLNZ60P06E897P</t>
  </si>
  <si>
    <t>nuovo acquisto</t>
  </si>
  <si>
    <t>F80001070202202200001</t>
  </si>
  <si>
    <t>24000000-4</t>
  </si>
  <si>
    <t xml:space="preserve">Fornitura di materiale  per manutenzione strade prov.li </t>
  </si>
  <si>
    <t>F80001070202202200002</t>
  </si>
  <si>
    <t>S80001070202202200001</t>
  </si>
  <si>
    <t>Servizi</t>
  </si>
  <si>
    <r>
      <t xml:space="preserve">Servizio di redazione del Progetto di Fattibilità Tecnica ed Economica, Progetto Definitivo, Progetto Esecutivo e Coordinamento della Sicurezza in fase di Progettazione dell'intervento </t>
    </r>
    <r>
      <rPr>
        <sz val="12"/>
        <rFont val="Arial"/>
        <family val="2"/>
      </rPr>
      <t>di</t>
    </r>
    <r>
      <rPr>
        <sz val="10"/>
        <rFont val="Arial"/>
        <family val="2"/>
      </rPr>
      <t xml:space="preserve"> realizzazione del completamento della Variante di Poggio Rusco alla S.P. ex S.S. n. 496 “Virgiliana” (POPE – Lotto 4)</t>
    </r>
  </si>
  <si>
    <t>Antonio Covino</t>
  </si>
  <si>
    <t>Massalongo Lara</t>
  </si>
  <si>
    <t>regione</t>
  </si>
  <si>
    <t>A_2020_03</t>
  </si>
  <si>
    <t>S80001070202202100003</t>
  </si>
  <si>
    <t>66515100-4</t>
  </si>
  <si>
    <t>Polizza incendio</t>
  </si>
  <si>
    <t>Cruciato Tiziana</t>
  </si>
  <si>
    <t>24 mesi</t>
  </si>
  <si>
    <t>slittato dal 2022 al 2023
decorrenza da luglio 2023 a luglio 2025</t>
  </si>
  <si>
    <t>CRCTZN66S55I115Z</t>
  </si>
  <si>
    <t>slitta al 2022 e cambia importo</t>
  </si>
  <si>
    <t>13380/53</t>
  </si>
  <si>
    <t>65310000-9</t>
  </si>
  <si>
    <t>Energia elettrica</t>
  </si>
  <si>
    <t>0000226120</t>
  </si>
  <si>
    <t>CONSIP SPA</t>
  </si>
  <si>
    <t>A_2020_07</t>
  </si>
  <si>
    <t>S80001070202202100004</t>
  </si>
  <si>
    <t>R.C.T.</t>
  </si>
  <si>
    <t>slittato dal 2022 al 2023
decorrenza da 29/05/2023
7 mesi sul 2023
non considerata la possibile proroga di 6 mesi fino a novembre 22</t>
  </si>
  <si>
    <t>slitta al '22</t>
  </si>
  <si>
    <t>F80001070202202200003</t>
  </si>
  <si>
    <t>55510000-8</t>
  </si>
  <si>
    <t>Buoni pasto</t>
  </si>
  <si>
    <t>nuovo acquisto da agosto 2023 ad agosto 2025</t>
  </si>
  <si>
    <t>modificati gli importi</t>
  </si>
  <si>
    <t>36 mesi</t>
  </si>
  <si>
    <t>09130000-9</t>
  </si>
  <si>
    <t>Fornitura carburante autoparco</t>
  </si>
  <si>
    <t>Flora Andrea</t>
  </si>
  <si>
    <t>71300000-1</t>
  </si>
  <si>
    <t>servizi</t>
  </si>
  <si>
    <t>Lui Andrea</t>
  </si>
  <si>
    <t>S80001070202202200002</t>
  </si>
  <si>
    <t>77000000-0</t>
  </si>
  <si>
    <t>Servizio di manutenzione delle aree verdi di pertinenza degli immobili in proprietà ed in gestione alla Provincia di Mantova</t>
  </si>
  <si>
    <t>60 mesi
(3+2 anni)</t>
  </si>
  <si>
    <t>nuovo acquisto 2022</t>
  </si>
  <si>
    <t>Anna Cerini</t>
  </si>
  <si>
    <t>50% fondi CEF
50% stanziamenti di bilancio</t>
  </si>
  <si>
    <t>Gabriele Negrini</t>
  </si>
  <si>
    <t>A_2022_12</t>
  </si>
  <si>
    <t>S80001070202202200005</t>
  </si>
  <si>
    <t>Progettazione preliminare definitiva esecutiva e piano di monitoraggio ambientale piattaforma ferroviaria di retroporto Dry Port Railway Platform (DPRP) nell'ambto del progetto "Mantua East Lombardy Inland Port Development: Cross Corridors Link"</t>
  </si>
  <si>
    <t>A_2022_13</t>
  </si>
  <si>
    <t>S80001070202202200006</t>
  </si>
  <si>
    <t>90523300-2</t>
  </si>
  <si>
    <t>Bonifica da ordigni bellici nell'ambto del progetto "Mantua East Lombardy Inland Port Development: Cross Corridors Link"</t>
  </si>
  <si>
    <t>Note:</t>
  </si>
  <si>
    <r>
      <t>(1)</t>
    </r>
    <r>
      <rPr>
        <sz val="8"/>
        <color indexed="8"/>
        <rFont val="Book Antiqua"/>
        <family val="1"/>
      </rPr>
      <t xml:space="preserve"> Codice CUI = cf amministrazione + prima annualità del primo programma nel quale l'intervento è stato inserito + progressivo di 5 cifre della prima annualità del primo programma</t>
    </r>
  </si>
  <si>
    <t>Tabella B.1</t>
  </si>
  <si>
    <t>Tabella B.2</t>
  </si>
  <si>
    <r>
      <t>(2)</t>
    </r>
    <r>
      <rPr>
        <sz val="8"/>
        <color indexed="8"/>
        <rFont val="Book Antiqua"/>
        <family val="1"/>
      </rPr>
      <t xml:space="preserve"> Indica il CUP (cfr. articolo 6 comma 4)</t>
    </r>
  </si>
  <si>
    <t>1. priorità massima</t>
  </si>
  <si>
    <t>1. modifica ex art.7 comma 8 lettera b)</t>
  </si>
  <si>
    <r>
      <t>(3)</t>
    </r>
    <r>
      <rPr>
        <sz val="8"/>
        <color indexed="8"/>
        <rFont val="Book Antiqua"/>
        <family val="1"/>
      </rPr>
      <t xml:space="preserve"> 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  </r>
  </si>
  <si>
    <t>2. priorità media</t>
  </si>
  <si>
    <t>2. modifica ex art.7 comma 8 lettera c)</t>
  </si>
  <si>
    <r>
      <t>(4)</t>
    </r>
    <r>
      <rPr>
        <sz val="8"/>
        <color indexed="8"/>
        <rFont val="Book Antiqua"/>
        <family val="1"/>
      </rPr>
      <t xml:space="preserve"> Indica se lotto funzionale secondo la definizione di cui all’art.3 comma 1 lettera qq) del D.Lgs.50/2016</t>
    </r>
  </si>
  <si>
    <t>3. priorità minima</t>
  </si>
  <si>
    <t>3. modifica ex art.7 comma 8 lettera d)</t>
  </si>
  <si>
    <r>
      <t>(5)</t>
    </r>
    <r>
      <rPr>
        <sz val="8"/>
        <color indexed="8"/>
        <rFont val="Book Antiqua"/>
        <family val="1"/>
      </rPr>
      <t xml:space="preserve"> Relativa a CPV principale. Deve essere rispettata la coerenza, per le prime due cifre, con il settore: F= CPV&lt;45 o 48; S= CPV&gt;48</t>
    </r>
  </si>
  <si>
    <t>4. modifica ex art.7 comma 8 lettera e)</t>
  </si>
  <si>
    <r>
      <t>(6)</t>
    </r>
    <r>
      <rPr>
        <sz val="8"/>
        <color indexed="8"/>
        <rFont val="Book Antiqua"/>
        <family val="1"/>
      </rPr>
      <t xml:space="preserve"> Indica il livello di priorità di cui all'articolo 6 commi 10 e 11</t>
    </r>
  </si>
  <si>
    <t>5. modifica ex art.7 comma 9</t>
  </si>
  <si>
    <r>
      <t>(7)</t>
    </r>
    <r>
      <rPr>
        <sz val="8"/>
        <color indexed="8"/>
        <rFont val="Book Antiqua"/>
        <family val="1"/>
      </rPr>
      <t xml:space="preserve"> Riportare nome e cognome del responsabile del procedimento</t>
    </r>
  </si>
  <si>
    <r>
      <t>(8)</t>
    </r>
    <r>
      <rPr>
        <sz val="8"/>
        <color indexed="8"/>
        <rFont val="Book Antiqua"/>
        <family val="1"/>
      </rPr>
      <t xml:space="preserve"> Importo complessivo ai sensi dell'articolo 6, comma 5, ivi incluse le spese eventualmente sostenute antecedentemente alla prima annualità</t>
    </r>
  </si>
  <si>
    <r>
      <t>(9)</t>
    </r>
    <r>
      <rPr>
        <sz val="8"/>
        <color indexed="8"/>
        <rFont val="Book Antiqua"/>
        <family val="1"/>
      </rPr>
      <t xml:space="preserve"> Riportare l'importo del capitale privato come quota parte dell'importo complessivo</t>
    </r>
  </si>
  <si>
    <r>
      <t>(10)</t>
    </r>
    <r>
      <rPr>
        <sz val="8"/>
        <color indexed="8"/>
        <rFont val="Book Antiqua"/>
        <family val="1"/>
      </rPr>
      <t xml:space="preserve"> Dati obbligatori per i soli acquisti ricompresi nella prima annualità (Cfr. articolo 8)</t>
    </r>
  </si>
  <si>
    <r>
      <t>(11)</t>
    </r>
    <r>
      <rPr>
        <sz val="8"/>
        <color indexed="8"/>
        <rFont val="Book Antiqua"/>
        <family val="1"/>
      </rPr>
      <t xml:space="preserve"> Indica se l'acquisto è stato aggiunto o stato modificato a seguito di modifica in corso d'anno ai sensi dell'art.7 commi 8 e 9. Tale campo, come la relativa nota e tabella, compaiono solo in caso di modifica del programma</t>
    </r>
  </si>
  <si>
    <r>
      <t>(12)</t>
    </r>
    <r>
      <rPr>
        <sz val="8"/>
        <color indexed="8"/>
        <rFont val="Book Antiqua"/>
        <family val="1"/>
      </rPr>
      <t xml:space="preserve"> La somma è calcolata al netto dell'importo degli acquisti ricompresi nell'importo complessivo di un lavoro o di altra acquisizione presente in programmazione di lavori, forniture e servizi</t>
    </r>
  </si>
  <si>
    <t/>
  </si>
  <si>
    <t>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</si>
  <si>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</si>
  <si>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</si>
  <si>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</si>
  <si>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</si>
  <si>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</si>
  <si>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</si>
  <si>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</si>
  <si>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t>codice</t>
  </si>
  <si>
    <t>Ereditato da precedente programma</t>
  </si>
  <si>
    <t>Ereditato da scheda B</t>
  </si>
  <si>
    <t>testo</t>
  </si>
  <si>
    <t>Note</t>
  </si>
  <si>
    <t>(1) breve descrizione dei motivi</t>
  </si>
  <si>
    <t>Concessione del servizio di Organo di Gestione degli impianti ferroviari costituenti il sistema dei raccordi esistente tra il fascio di presa e consegna del raccordo base e la piattaforma intermodale del porto di Valdaro</t>
  </si>
  <si>
    <t>vedi triennale</t>
  </si>
  <si>
    <t>STIMA DEI COSTI DELL'ACQUISTO</t>
  </si>
  <si>
    <t xml:space="preserve">Regione Lombardia rif. D.G.R. n. 6093 del 14/03/2022 "Riqualificazione ecologica e prevenzione del littering su tratti di starde provinciali e strade comunali ad esse afferenti individuate come aree pilota". Risorse in conto capitale a copertura dei costi per l'acquisto di attrezzature tecnologiche e strumentazioni per la definizione del modello sperimentale di gestione che dovrà essere realizzato dalle Province. </t>
  </si>
  <si>
    <t>nuovo acQuisto 2022</t>
  </si>
  <si>
    <t>privati</t>
  </si>
  <si>
    <t>Progettazione specialistica e direzione operativa strutture ed impianti per i lavori di riqualificazione come centro per l’impiego della ex caserma carabinieri di Via Barzizza n. 14-16-18 a Castiglione delle Stiviere (MN)</t>
  </si>
  <si>
    <t>Vezzoni Igor</t>
  </si>
  <si>
    <t>lavori</t>
  </si>
  <si>
    <t>successive</t>
  </si>
  <si>
    <t xml:space="preserve">Acquisto e installazione di attrezzature tecnologiche e strumentazioni per la definizione del modello sperimentale di gestione nell'ambito del progetto di "Riqualificazione ecologica e prevenzione del littering" </t>
  </si>
  <si>
    <t>dr.ssa Roberta Righi</t>
  </si>
  <si>
    <t>A_2022_20</t>
  </si>
  <si>
    <t>A_2022_26</t>
  </si>
  <si>
    <t>A_2022_27</t>
  </si>
  <si>
    <t>A_2022_05</t>
  </si>
  <si>
    <t xml:space="preserve">Ferrari Diego </t>
  </si>
  <si>
    <t>Ligabue Anna</t>
  </si>
  <si>
    <t>Progettazione definitiva ed esecutiva, direzione operativa e coordinamento della sicurezza dei lavori “Edifici scolastici ex L. 23/96: Greggiati di Ostiglia (MN). Realizzazione Nuova Palestra” (CUP: G51B22000000006)</t>
  </si>
  <si>
    <t>Progettazione definitiva ed esecutiva, direzione lavori e coordinamento della sicurezza dei lavori “Succursale dell'istituto superiore E. Sanfelice di piazza Orefice a Viadana (MN): adeguamento sismico” (CUP: G63H190006300001).</t>
  </si>
  <si>
    <t>Luca Bondesani</t>
  </si>
  <si>
    <t>A_2022_32</t>
  </si>
  <si>
    <t>A_2022_33</t>
  </si>
  <si>
    <t>2024</t>
  </si>
  <si>
    <t>NOTE 23 - 24</t>
  </si>
  <si>
    <t>slitta dal 22 al 23</t>
  </si>
  <si>
    <t>entrate vincolate (regione/stato) 2024</t>
  </si>
  <si>
    <t>Stanziamenti di bilancio 2024</t>
  </si>
  <si>
    <t>Alienazioni 2024</t>
  </si>
  <si>
    <t>importo SI 2023 - 2024</t>
  </si>
  <si>
    <t>Progettazione definitiva - esecutiva adeguamento sismico istituto G. Romano Mantova</t>
  </si>
  <si>
    <t>Servizio di coordinatore per la sicurezza in esecuzione dei lavori di riqualificazione come centro per l'impiego della ex Caserma dei Carabinieri di via Barzizza a Castiglione delle Stiviere</t>
  </si>
  <si>
    <t>ALLEGATO II - SCHEDA B): Programma biennale degli acquisti di beni e servizi 2023 - 2024</t>
  </si>
  <si>
    <t>Alessia Ferrarini</t>
  </si>
  <si>
    <t>mantenuto sul 23</t>
  </si>
  <si>
    <t>Progettazione definitiva-esecutiva e piano coordinamento e sicurezza intervento di ristrutturazione antisismica del tratto golenale del Ponte sul fiume Po in Comune di San Benedetto Po S.P. ex  S.S. n°413 "Romana"</t>
  </si>
  <si>
    <t>NOTE 2022 - 2023</t>
  </si>
  <si>
    <t>scaduta a gennaio 2023 prorogata a luglio 2023. aggiornato importo del patrimonio. Slitta al 2023 e aumenta l'importo dal 140 a 180mila</t>
  </si>
  <si>
    <t>slitta dal 22 al 23
scade nel novembre 23 con la proorga di 6 mesi
da dic 23 a dic 25 + proroga 6 mesi maggio 26</t>
  </si>
  <si>
    <t>mantenuto sul 23
scade ad agosto</t>
  </si>
  <si>
    <t>Telefonia fissa</t>
  </si>
  <si>
    <t>Connettività</t>
  </si>
  <si>
    <t>nuovo acquisto
scade a maggio '23</t>
  </si>
  <si>
    <t>nuovo acquisto
scade a ottobre '23 la proroga</t>
  </si>
  <si>
    <t>60 mesi</t>
  </si>
  <si>
    <t>64210000-1</t>
  </si>
  <si>
    <t>72315200-8</t>
  </si>
  <si>
    <t>slittato dal '22</t>
  </si>
  <si>
    <t>A_2022_36</t>
  </si>
  <si>
    <t>Implementazione dotazioni Colonna Mobile Provinciale - n.2 autocarri leggeri (massa a pieno carico &lt; 35 q.li, cassonato, con centina in pvc e pedana di carico/scarico in alluminio)</t>
  </si>
  <si>
    <t>A_2022_37</t>
  </si>
  <si>
    <t>Implementazione dotazioni Colonna Mobile Provinciale - n.1 segreteria mobile (camper allestito ufficio)</t>
  </si>
  <si>
    <t>diversa valutazionein corso di gestione in merito alla necessità dell'acquisto</t>
  </si>
  <si>
    <t>F80001070202202200010</t>
  </si>
  <si>
    <t>F80001070202202200011</t>
  </si>
  <si>
    <t>Stato 
(DM 322 del 10/08/2020)</t>
  </si>
  <si>
    <t>nuovo acquisto ipotesi di 12 mesi (forse proroga a 18?) 
importo coincidente col bilancio suscettibile di variazione in corso d'anno</t>
  </si>
  <si>
    <t>Noleggio auto con conducente</t>
  </si>
  <si>
    <t>ALLEGATO II - SCHEDA A): PROGRAMMA BIENNALE DEGLI ACQUISTI DI FORNITURE E SERVIZI 2023 - 2024</t>
  </si>
  <si>
    <t>ALLEGATO II - SCHEDA C: PROGRAMMA BIENNALE DEGLI ACQUISTI DI FORNITURE E SERVIZI 2023 - 2024</t>
  </si>
  <si>
    <t>slittato dal '22
(se bandisce entro 22 da togliere)</t>
  </si>
  <si>
    <t>A_2022_01</t>
  </si>
  <si>
    <t>A_2022_02</t>
  </si>
  <si>
    <t>A_2022_03</t>
  </si>
  <si>
    <t>A_2023_01</t>
  </si>
  <si>
    <t>A_2023_02</t>
  </si>
  <si>
    <t>A_2023_03</t>
  </si>
  <si>
    <t>A_2023_04</t>
  </si>
  <si>
    <t>A_2023_05</t>
  </si>
  <si>
    <t>A_2023_06</t>
  </si>
  <si>
    <t>A_2023_07</t>
  </si>
  <si>
    <t>A_2023_08</t>
  </si>
  <si>
    <t>A_2023_10</t>
  </si>
  <si>
    <t>A_2023_11</t>
  </si>
  <si>
    <t>A_2023_12</t>
  </si>
  <si>
    <t>A_2023_14</t>
  </si>
  <si>
    <t>A_2023_15</t>
  </si>
  <si>
    <t>Codice dedalus</t>
  </si>
  <si>
    <t>A_2022_04</t>
  </si>
  <si>
    <t>A_2022_34</t>
  </si>
  <si>
    <t>Servizio per ritiro e smaltimento carcasse nutrie</t>
  </si>
  <si>
    <t>Colli Cristiano</t>
  </si>
  <si>
    <t>15 mesi + proroga di 4 mesi</t>
  </si>
  <si>
    <t>privati 2023</t>
  </si>
  <si>
    <t>privati 2024</t>
  </si>
  <si>
    <t>S80001070202202300001</t>
  </si>
  <si>
    <t>G41B21003100005</t>
  </si>
  <si>
    <t>G40A22000000002</t>
  </si>
  <si>
    <t>F80001070202202200008</t>
  </si>
  <si>
    <t>F80001070202202300001</t>
  </si>
  <si>
    <t>G19I22000630002</t>
  </si>
  <si>
    <t>F80001070202202300002</t>
  </si>
  <si>
    <t>F80001070202202300003</t>
  </si>
  <si>
    <t>F80001070202202300004</t>
  </si>
  <si>
    <t>S80001070202202200033</t>
  </si>
  <si>
    <t>S80001070202202300003</t>
  </si>
  <si>
    <t>F80001070202202300005</t>
  </si>
  <si>
    <t>F80001070202202300006</t>
  </si>
  <si>
    <t>F80001070202202300007</t>
  </si>
  <si>
    <t>S80001070202202300002</t>
  </si>
  <si>
    <t>G23I22000140002</t>
  </si>
  <si>
    <t>G51B22000000006</t>
  </si>
  <si>
    <t>G63H19000630001</t>
  </si>
  <si>
    <t>S80001070202202300004</t>
  </si>
  <si>
    <t>S80001070202202300005</t>
  </si>
  <si>
    <t>G63H19000580001</t>
  </si>
  <si>
    <t>G63H19000550001</t>
  </si>
  <si>
    <t>S80001070202202300006</t>
  </si>
  <si>
    <t>S80001070202202300007</t>
  </si>
  <si>
    <t>S80001070202202300008</t>
  </si>
  <si>
    <t>S80001070202202300010</t>
  </si>
  <si>
    <t>48 mesi</t>
  </si>
  <si>
    <t xml:space="preserve">Servizio di censimento ponti </t>
  </si>
  <si>
    <t>9 mesi</t>
  </si>
  <si>
    <t xml:space="preserve">Acquisto aggiunto o variato a seguito di modifica programma (11)
2^var DUP
</t>
  </si>
  <si>
    <t xml:space="preserve">aumento durata acquisto da 24 a 48 mesi, premio annuale (da 90.000 a 100.000 euro) e importo complessivo (da 225.000 a 500.000 euro)
</t>
  </si>
  <si>
    <t xml:space="preserve">Servizio per la redazione dello Studio di Fattibilità corredato dal documento di fattibilità delle alternative progettuali dell’intervento finalizzato alla soppressione del passaggio a livello della S.P. ex SS. 249 “Gardesana Orientale” sulla linea ferroviaria Mantova-Verona in comune di Roverbella, attraverso la realizzazione di
un sovrappasso </t>
  </si>
  <si>
    <t>7 mesi</t>
  </si>
  <si>
    <t>RFI</t>
  </si>
  <si>
    <t>A_2023_16</t>
  </si>
  <si>
    <t>A_2023_17</t>
  </si>
  <si>
    <t>Acquisto aggiunto o variato a seguito di modifica programma (11)
1^var DUP</t>
  </si>
  <si>
    <t>slittamento da annualità 2022</t>
  </si>
  <si>
    <t>modifica importo</t>
  </si>
  <si>
    <t>S80001070202202300011</t>
  </si>
  <si>
    <t>S80001070202202300012</t>
  </si>
  <si>
    <t>71631450-9</t>
  </si>
  <si>
    <t>71500000-3</t>
  </si>
  <si>
    <t xml:space="preserve">Acquisto aggiunto o variato a seguito di modifica programma (11)
3^var DUP
</t>
  </si>
  <si>
    <t>Servizio di supporto tecnico al RUP per la supervisione ed il coordinamento della direzione lavori e del coordinamento della sicurezza in fase di esecuzione, di n. 4 cantieri di edilizia scolastica finanziati dal PNRR</t>
  </si>
  <si>
    <t>S80001070202202300013</t>
  </si>
  <si>
    <t>71200000-0</t>
  </si>
  <si>
    <t xml:space="preserve">Acquisto aggiunto o variato a seguito di modifica programma (11)
4^var DUP
</t>
  </si>
  <si>
    <t>Implementazione dotazioni Colonna Mobile Provinciale - n.3 muletti</t>
  </si>
  <si>
    <t>Implementazione dotazioni Colonna Mobile Provinciale - allestimento CPE (scaffalature, arredi, apparecchiature sorveglianza, ecc.)</t>
  </si>
  <si>
    <t xml:space="preserve">Implementazione dotazioni Colonna Mobile Provinciale - autocarro pesante (autocarro a tre assi con massa massima a pieno carico di 260 q.li dotato di gru idraulica) </t>
  </si>
  <si>
    <t xml:space="preserve">Galeazzi Giampaolo </t>
  </si>
  <si>
    <t>Servizio assistenza tecnica agli uffici per l'istruttoria di pratiche FER - affidamento alla società in house A.G.I.R.E.</t>
  </si>
  <si>
    <t>Servizio assistenza tecnica agli uffici per l'istruttoria di autorizzazione impianti rifiuti ex art. 208 D.lgs. 152/06 - affidamento alla società in house A.G.I.R.E.</t>
  </si>
  <si>
    <t>Servizio di direzione lavori e coordinamento della sicurezza in fase di esecuzione per i lavori “Sede del liceo artistico "A. Dal Prato" di via Roma n. 2 a Guidizzolo (MN): adeguamento sismico. lotto 3"</t>
  </si>
  <si>
    <t>Progettazione definitiva - esecutiva e direzione lavori adeguamento sismico istituto C. D'Arco e istituto Pitentino Mantova</t>
  </si>
  <si>
    <t xml:space="preserve">Servizio di noleggio di strutture modulari temporanee ad uso didattico per Istituto Manzoni di Suzzara </t>
  </si>
  <si>
    <t>Acquisto autovetture per i Centri per l’Impiego di Mantova, Castiglione delle Stiviere, Suzzara, Viadana e Ostiglia</t>
  </si>
  <si>
    <t>variati oggetto, importo e RUP</t>
  </si>
  <si>
    <t>10 mesi</t>
  </si>
  <si>
    <t>variati oggetto, importo e durata</t>
  </si>
  <si>
    <t>Servizio per la gestione procedure sanzionatorie verbali codice della strada e noleggio rilevatori di velocità in postazione fissa</t>
  </si>
  <si>
    <t>S80001070202202300014</t>
  </si>
  <si>
    <t>S80001070202202300015</t>
  </si>
  <si>
    <t>S80001070202202300016</t>
  </si>
  <si>
    <t>S80001070202202300017</t>
  </si>
  <si>
    <t>F80001070202202300009</t>
  </si>
  <si>
    <t>34110000-1</t>
  </si>
  <si>
    <t>71240000-2</t>
  </si>
  <si>
    <t>44211100-3</t>
  </si>
  <si>
    <t>75100000-7</t>
  </si>
  <si>
    <t>A_2022_18</t>
  </si>
  <si>
    <t>S80001070202202200016</t>
  </si>
  <si>
    <t>Galeazzi Giampaolo</t>
  </si>
  <si>
    <t xml:space="preserve">Acquisto aggiunto o variato a seguito di modifica programma (11)
5^var DUP
</t>
  </si>
  <si>
    <t>slittamento da annualità 2022 e aumento importo complessivo da 402.409,76 a 500.000,00 euro</t>
  </si>
  <si>
    <r>
      <t>Servizoi “Interventi e attività finalizzati alla bonifica del canale Sisma nell’ambito dell’</t>
    </r>
    <r>
      <rPr>
        <i/>
        <sz val="10"/>
        <color indexed="8"/>
        <rFont val="Arial"/>
        <family val="2"/>
      </rPr>
      <t>Accordo di programma per la definizione degli interventi di messa in sicurezza d’emergenza e successiva bonifica del sito di interesse nazionale laghi di Mantova e Polo chimico”</t>
    </r>
    <r>
      <rPr>
        <sz val="10"/>
        <color indexed="8"/>
        <rFont val="Arial"/>
        <family val="2"/>
      </rPr>
      <t xml:space="preserve"> (scheda progetto 5)</t>
    </r>
  </si>
  <si>
    <t xml:space="preserve">Acquisto aggiunto o variato a seguito di modifica programma (11)
6^var DUP
</t>
  </si>
  <si>
    <t>Servizio finalizzato alla modifica del Progetto di Fattibilità Tecnica ed Economica dell’intervento denominato “S.P. ex  S.S. n°413 "Romana" - Intervento di Ristrutturazione Antisismica del tratto golenale del Ponte sul fiume Po in Comune di San Benedetto Po</t>
  </si>
  <si>
    <t>Ferari Diego</t>
  </si>
  <si>
    <t xml:space="preserve">Vecchia Isacco </t>
  </si>
  <si>
    <t>Servizi integrati relativi alla sicurezza sul lavoro, per sorveglianza sanitaria, formazione, valutazione del rischio, etc.</t>
  </si>
  <si>
    <t>54 mesi
(24+24+6)</t>
  </si>
  <si>
    <t>variazione importo da 1.062.500 a 2.025.000,00 euro e durata da 24 a 54 mesi - slittamento da annualità 23 a 24 e successive</t>
  </si>
  <si>
    <t xml:space="preserve">
(1) I dati del quadro delle risorse sono calcolati come somma delle informazioni elementari relative a ciascun intervento di cui alla scheda B. 
Dette informazioni sono acquisite dal sistema (software) e rese disponibili in banca dati ma non visualizzate nel programma.
Non sono computati gli acquisti ricompresi nell'importo complessivo di un lavoro o di altra acquisizione presente in programmazione di lavori, beni e servizi, pari a 3.411.977,65 euro.
Gli acquisti relativi alle annualità successive al 2024 ammontano ad euro 3.485.172,20.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</si>
</sst>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€&quot;\ * #,##0.00_-;\-&quot;€&quot;\ * #,##0.00_-;_-&quot;€&quot;\ * &quot;-&quot;??_-;_-@_-"/>
    <numFmt numFmtId="166" formatCode="#,##0.00_ ;\-#,##0.00\ "/>
  </numFmts>
  <fonts count="7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Book Antiqua"/>
      <family val="1"/>
    </font>
    <font>
      <sz val="8"/>
      <name val="Arial"/>
      <family val="2"/>
    </font>
    <font>
      <b/>
      <sz val="8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8"/>
      <color indexed="54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4"/>
      <name val="Arial"/>
      <family val="2"/>
    </font>
    <font>
      <sz val="10"/>
      <color indexed="54"/>
      <name val="Arial"/>
      <family val="2"/>
    </font>
    <font>
      <strike/>
      <sz val="8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9"/>
      <color indexed="8"/>
      <name val="Book Antiqua"/>
      <family val="1"/>
    </font>
    <font>
      <b/>
      <sz val="16"/>
      <color indexed="8"/>
      <name val="Book Antiqua"/>
      <family val="1"/>
    </font>
    <font>
      <b/>
      <sz val="8"/>
      <name val="Book Antiqua"/>
      <family val="1"/>
    </font>
    <font>
      <b/>
      <sz val="18"/>
      <color indexed="8"/>
      <name val="Book Antiqua"/>
      <family val="1"/>
    </font>
    <font>
      <b/>
      <sz val="13"/>
      <name val="Arial"/>
      <family val="2"/>
    </font>
    <font>
      <b/>
      <sz val="10"/>
      <color indexed="8"/>
      <name val="Verdana"/>
      <family val="2"/>
    </font>
    <font>
      <b/>
      <sz val="13"/>
      <color indexed="8"/>
      <name val="Arial"/>
      <family val="2"/>
    </font>
    <font>
      <sz val="9"/>
      <color indexed="8"/>
      <name val="Book Antiqua"/>
      <family val="1"/>
    </font>
    <font>
      <strike/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8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trike/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Book Antiqua"/>
      <family val="1"/>
    </font>
    <font>
      <sz val="11"/>
      <name val="Calibri"/>
      <family val="2"/>
    </font>
    <font>
      <b/>
      <sz val="18"/>
      <name val="Book Antiqua"/>
      <family val="1"/>
    </font>
    <font>
      <b/>
      <sz val="9"/>
      <name val="Book Antiqua"/>
      <family val="1"/>
    </font>
    <font>
      <b/>
      <sz val="16"/>
      <name val="Book Antiqua"/>
      <family val="1"/>
    </font>
    <font>
      <sz val="8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</font>
    <font>
      <sz val="10"/>
      <color rgb="FF000000"/>
      <name val="Arial"/>
      <family val="2"/>
    </font>
    <font>
      <sz val="9"/>
      <color indexed="54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65" fontId="18" fillId="0" borderId="0" applyFont="0" applyFill="0" applyBorder="0" applyAlignment="0" applyProtection="0"/>
  </cellStyleXfs>
  <cellXfs count="400">
    <xf numFmtId="0" fontId="0" fillId="0" borderId="0" xfId="0"/>
    <xf numFmtId="4" fontId="23" fillId="0" borderId="0" xfId="48" applyNumberFormat="1" applyFont="1" applyAlignment="1">
      <alignment wrapText="1"/>
    </xf>
    <xf numFmtId="0" fontId="39" fillId="0" borderId="0" xfId="48" applyFont="1" applyAlignment="1">
      <alignment vertical="center" wrapText="1"/>
    </xf>
    <xf numFmtId="0" fontId="23" fillId="0" borderId="10" xfId="48" applyFont="1" applyBorder="1"/>
    <xf numFmtId="0" fontId="23" fillId="0" borderId="10" xfId="48" applyFont="1" applyBorder="1" applyAlignment="1">
      <alignment horizontal="center" vertical="center"/>
    </xf>
    <xf numFmtId="4" fontId="25" fillId="0" borderId="0" xfId="48" applyNumberFormat="1" applyFont="1" applyAlignment="1">
      <alignment horizontal="justify" vertical="center" wrapText="1"/>
    </xf>
    <xf numFmtId="4" fontId="23" fillId="0" borderId="10" xfId="48" applyNumberFormat="1" applyFont="1" applyBorder="1" applyAlignment="1">
      <alignment wrapText="1"/>
    </xf>
    <xf numFmtId="4" fontId="23" fillId="33" borderId="10" xfId="48" applyNumberFormat="1" applyFont="1" applyFill="1" applyBorder="1" applyAlignment="1">
      <alignment wrapText="1"/>
    </xf>
    <xf numFmtId="0" fontId="24" fillId="0" borderId="0" xfId="48" applyFont="1" applyAlignment="1">
      <alignment horizontal="center" vertical="center"/>
    </xf>
    <xf numFmtId="4" fontId="26" fillId="0" borderId="0" xfId="48" applyNumberFormat="1" applyFont="1" applyAlignment="1">
      <alignment wrapText="1"/>
    </xf>
    <xf numFmtId="4" fontId="23" fillId="0" borderId="0" xfId="48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" fontId="27" fillId="34" borderId="10" xfId="48" applyNumberFormat="1" applyFont="1" applyFill="1" applyBorder="1" applyAlignment="1">
      <alignment wrapText="1"/>
    </xf>
    <xf numFmtId="4" fontId="27" fillId="34" borderId="12" xfId="48" applyNumberFormat="1" applyFont="1" applyFill="1" applyBorder="1" applyAlignment="1">
      <alignment wrapText="1"/>
    </xf>
    <xf numFmtId="4" fontId="23" fillId="34" borderId="0" xfId="48" applyNumberFormat="1" applyFont="1" applyFill="1" applyAlignment="1">
      <alignment wrapText="1"/>
    </xf>
    <xf numFmtId="4" fontId="23" fillId="34" borderId="10" xfId="48" applyNumberFormat="1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21" fillId="33" borderId="10" xfId="46" applyFont="1" applyFill="1" applyBorder="1" applyAlignment="1">
      <alignment horizontal="center" vertical="center" wrapText="1"/>
    </xf>
    <xf numFmtId="4" fontId="42" fillId="0" borderId="10" xfId="0" applyNumberFormat="1" applyFont="1" applyBorder="1" applyAlignment="1">
      <alignment horizontal="center" vertical="center" wrapText="1"/>
    </xf>
    <xf numFmtId="4" fontId="21" fillId="37" borderId="10" xfId="46" applyNumberFormat="1" applyFont="1" applyFill="1" applyBorder="1" applyAlignment="1">
      <alignment horizontal="center" vertical="center" wrapText="1"/>
    </xf>
    <xf numFmtId="49" fontId="42" fillId="33" borderId="10" xfId="1" applyNumberFormat="1" applyFont="1" applyFill="1" applyBorder="1" applyAlignment="1">
      <alignment horizontal="center" vertical="center" wrapText="1"/>
    </xf>
    <xf numFmtId="4" fontId="33" fillId="36" borderId="10" xfId="46" applyNumberFormat="1" applyFont="1" applyFill="1" applyBorder="1" applyAlignment="1">
      <alignment horizontal="center" vertical="center" wrapText="1"/>
    </xf>
    <xf numFmtId="4" fontId="33" fillId="37" borderId="10" xfId="46" applyNumberFormat="1" applyFont="1" applyFill="1" applyBorder="1" applyAlignment="1">
      <alignment horizontal="center" vertical="center" wrapText="1"/>
    </xf>
    <xf numFmtId="4" fontId="33" fillId="38" borderId="10" xfId="0" applyNumberFormat="1" applyFont="1" applyFill="1" applyBorder="1" applyAlignment="1">
      <alignment vertical="center" wrapText="1"/>
    </xf>
    <xf numFmtId="4" fontId="33" fillId="40" borderId="10" xfId="0" applyNumberFormat="1" applyFont="1" applyFill="1" applyBorder="1" applyAlignment="1">
      <alignment vertical="center" wrapText="1"/>
    </xf>
    <xf numFmtId="4" fontId="33" fillId="41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3" fillId="33" borderId="0" xfId="46" applyFont="1" applyFill="1" applyAlignment="1">
      <alignment vertical="center" wrapText="1"/>
    </xf>
    <xf numFmtId="0" fontId="19" fillId="33" borderId="10" xfId="46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19" fillId="0" borderId="10" xfId="46" applyFont="1" applyBorder="1" applyAlignment="1">
      <alignment vertical="center" wrapText="1"/>
    </xf>
    <xf numFmtId="0" fontId="23" fillId="0" borderId="10" xfId="46" applyFont="1" applyBorder="1" applyAlignment="1">
      <alignment horizontal="center" vertical="center" wrapText="1"/>
    </xf>
    <xf numFmtId="4" fontId="19" fillId="0" borderId="10" xfId="46" applyNumberFormat="1" applyFont="1" applyBorder="1" applyAlignment="1">
      <alignment horizontal="right" vertical="center" wrapText="1"/>
    </xf>
    <xf numFmtId="4" fontId="19" fillId="33" borderId="10" xfId="46" applyNumberFormat="1" applyFont="1" applyFill="1" applyBorder="1" applyAlignment="1">
      <alignment horizontal="right" vertical="center" wrapText="1"/>
    </xf>
    <xf numFmtId="166" fontId="19" fillId="0" borderId="10" xfId="46" applyNumberFormat="1" applyFont="1" applyBorder="1" applyAlignment="1">
      <alignment horizontal="right" vertical="center" wrapText="1"/>
    </xf>
    <xf numFmtId="4" fontId="19" fillId="0" borderId="10" xfId="46" applyNumberFormat="1" applyFont="1" applyBorder="1" applyAlignment="1">
      <alignment horizontal="center" vertical="center" wrapText="1"/>
    </xf>
    <xf numFmtId="4" fontId="19" fillId="0" borderId="17" xfId="46" applyNumberFormat="1" applyFont="1" applyBorder="1" applyAlignment="1">
      <alignment horizontal="center" vertical="center" wrapText="1"/>
    </xf>
    <xf numFmtId="4" fontId="34" fillId="37" borderId="10" xfId="46" applyNumberFormat="1" applyFont="1" applyFill="1" applyBorder="1" applyAlignment="1">
      <alignment horizontal="center" vertical="center" wrapText="1"/>
    </xf>
    <xf numFmtId="4" fontId="33" fillId="39" borderId="10" xfId="46" applyNumberFormat="1" applyFont="1" applyFill="1" applyBorder="1" applyAlignment="1">
      <alignment vertical="center" wrapText="1"/>
    </xf>
    <xf numFmtId="4" fontId="34" fillId="33" borderId="10" xfId="46" applyNumberFormat="1" applyFont="1" applyFill="1" applyBorder="1" applyAlignment="1">
      <alignment vertical="center" wrapText="1"/>
    </xf>
    <xf numFmtId="4" fontId="33" fillId="33" borderId="10" xfId="46" applyNumberFormat="1" applyFont="1" applyFill="1" applyBorder="1" applyAlignment="1">
      <alignment vertical="center" wrapText="1"/>
    </xf>
    <xf numFmtId="0" fontId="19" fillId="33" borderId="10" xfId="46" applyFont="1" applyFill="1" applyBorder="1" applyAlignment="1">
      <alignment vertical="center" wrapText="1"/>
    </xf>
    <xf numFmtId="0" fontId="23" fillId="33" borderId="10" xfId="46" applyFont="1" applyFill="1" applyBorder="1" applyAlignment="1">
      <alignment horizontal="center" vertical="center" wrapText="1"/>
    </xf>
    <xf numFmtId="4" fontId="23" fillId="33" borderId="10" xfId="46" applyNumberFormat="1" applyFont="1" applyFill="1" applyBorder="1" applyAlignment="1">
      <alignment vertical="center" wrapText="1"/>
    </xf>
    <xf numFmtId="1" fontId="32" fillId="33" borderId="10" xfId="0" applyNumberFormat="1" applyFont="1" applyFill="1" applyBorder="1" applyAlignment="1">
      <alignment horizontal="center" vertical="center" wrapText="1"/>
    </xf>
    <xf numFmtId="0" fontId="23" fillId="0" borderId="10" xfId="46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33" fillId="38" borderId="10" xfId="46" applyNumberFormat="1" applyFont="1" applyFill="1" applyBorder="1" applyAlignment="1">
      <alignment vertical="center" wrapText="1"/>
    </xf>
    <xf numFmtId="4" fontId="23" fillId="33" borderId="10" xfId="0" applyNumberFormat="1" applyFont="1" applyFill="1" applyBorder="1" applyAlignment="1">
      <alignment vertical="center" wrapText="1"/>
    </xf>
    <xf numFmtId="4" fontId="33" fillId="41" borderId="10" xfId="46" applyNumberFormat="1" applyFont="1" applyFill="1" applyBorder="1" applyAlignment="1">
      <alignment vertical="center" wrapText="1"/>
    </xf>
    <xf numFmtId="0" fontId="23" fillId="33" borderId="10" xfId="46" applyFont="1" applyFill="1" applyBorder="1" applyAlignment="1">
      <alignment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 wrapText="1"/>
    </xf>
    <xf numFmtId="4" fontId="33" fillId="40" borderId="10" xfId="46" applyNumberFormat="1" applyFont="1" applyFill="1" applyBorder="1" applyAlignment="1">
      <alignment vertical="center" wrapText="1"/>
    </xf>
    <xf numFmtId="166" fontId="23" fillId="33" borderId="10" xfId="49" applyNumberFormat="1" applyFont="1" applyFill="1" applyBorder="1" applyAlignment="1">
      <alignment horizontal="center" vertical="center" wrapText="1"/>
    </xf>
    <xf numFmtId="4" fontId="23" fillId="33" borderId="10" xfId="49" applyNumberFormat="1" applyFont="1" applyFill="1" applyBorder="1" applyAlignment="1">
      <alignment horizontal="right" vertical="center" wrapText="1"/>
    </xf>
    <xf numFmtId="4" fontId="23" fillId="33" borderId="10" xfId="1" applyNumberFormat="1" applyFont="1" applyFill="1" applyBorder="1" applyAlignment="1">
      <alignment vertical="center" wrapText="1"/>
    </xf>
    <xf numFmtId="49" fontId="19" fillId="0" borderId="10" xfId="46" applyNumberFormat="1" applyFont="1" applyBorder="1" applyAlignment="1">
      <alignment horizontal="center" vertical="center" wrapText="1"/>
    </xf>
    <xf numFmtId="4" fontId="33" fillId="37" borderId="10" xfId="0" applyNumberFormat="1" applyFont="1" applyFill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43" fontId="19" fillId="0" borderId="10" xfId="44" applyFont="1" applyFill="1" applyBorder="1" applyAlignment="1">
      <alignment horizontal="right" vertical="center" wrapText="1"/>
    </xf>
    <xf numFmtId="4" fontId="19" fillId="0" borderId="10" xfId="43" applyNumberFormat="1" applyFont="1" applyFill="1" applyBorder="1" applyAlignment="1">
      <alignment vertical="center" wrapText="1"/>
    </xf>
    <xf numFmtId="4" fontId="34" fillId="37" borderId="10" xfId="44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" fontId="33" fillId="36" borderId="10" xfId="1" applyNumberFormat="1" applyFont="1" applyFill="1" applyBorder="1" applyAlignment="1">
      <alignment horizontal="center" vertical="center" wrapText="1"/>
    </xf>
    <xf numFmtId="4" fontId="21" fillId="37" borderId="10" xfId="44" applyNumberFormat="1" applyFont="1" applyFill="1" applyBorder="1" applyAlignment="1">
      <alignment horizontal="center" vertical="center" wrapText="1"/>
    </xf>
    <xf numFmtId="4" fontId="23" fillId="0" borderId="10" xfId="1" applyNumberFormat="1" applyFont="1" applyBorder="1" applyAlignment="1">
      <alignment vertical="center" wrapText="1"/>
    </xf>
    <xf numFmtId="1" fontId="40" fillId="33" borderId="0" xfId="0" applyNumberFormat="1" applyFont="1" applyFill="1" applyAlignment="1">
      <alignment horizontal="center" vertical="center" wrapText="1"/>
    </xf>
    <xf numFmtId="0" fontId="21" fillId="33" borderId="0" xfId="46" applyFont="1" applyFill="1" applyAlignment="1">
      <alignment horizontal="center" vertical="center" wrapText="1"/>
    </xf>
    <xf numFmtId="0" fontId="19" fillId="33" borderId="0" xfId="46" applyFont="1" applyFill="1" applyAlignment="1">
      <alignment horizontal="center" vertical="center" wrapText="1"/>
    </xf>
    <xf numFmtId="4" fontId="33" fillId="0" borderId="0" xfId="1" applyNumberFormat="1" applyFont="1" applyAlignment="1">
      <alignment vertical="center" wrapText="1"/>
    </xf>
    <xf numFmtId="0" fontId="23" fillId="35" borderId="0" xfId="0" applyFont="1" applyFill="1" applyAlignment="1">
      <alignment vertical="center" wrapText="1"/>
    </xf>
    <xf numFmtId="4" fontId="27" fillId="35" borderId="0" xfId="0" applyNumberFormat="1" applyFont="1" applyFill="1" applyAlignment="1">
      <alignment vertical="center" wrapText="1"/>
    </xf>
    <xf numFmtId="43" fontId="23" fillId="0" borderId="0" xfId="1" applyFont="1" applyAlignment="1">
      <alignment vertical="center" wrapText="1"/>
    </xf>
    <xf numFmtId="0" fontId="44" fillId="0" borderId="0" xfId="0" applyFont="1" applyAlignment="1">
      <alignment horizontal="left" vertical="center" indent="3"/>
    </xf>
    <xf numFmtId="0" fontId="0" fillId="0" borderId="0" xfId="0" applyAlignment="1">
      <alignment horizontal="center"/>
    </xf>
    <xf numFmtId="4" fontId="34" fillId="0" borderId="0" xfId="0" applyNumberFormat="1" applyFont="1" applyAlignment="1">
      <alignment vertical="center" wrapText="1"/>
    </xf>
    <xf numFmtId="0" fontId="46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33" fillId="0" borderId="23" xfId="0" applyFont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4" fontId="28" fillId="0" borderId="0" xfId="48" applyNumberFormat="1" applyFont="1" applyAlignment="1">
      <alignment vertical="center" wrapText="1"/>
    </xf>
    <xf numFmtId="4" fontId="29" fillId="0" borderId="0" xfId="48" applyNumberFormat="1" applyFont="1" applyAlignment="1">
      <alignment vertical="center" wrapText="1"/>
    </xf>
    <xf numFmtId="0" fontId="31" fillId="0" borderId="10" xfId="48" applyFont="1" applyBorder="1" applyAlignment="1">
      <alignment horizontal="center" vertical="center" wrapText="1"/>
    </xf>
    <xf numFmtId="4" fontId="19" fillId="0" borderId="10" xfId="48" applyNumberFormat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vertical="center" wrapText="1"/>
    </xf>
    <xf numFmtId="43" fontId="31" fillId="0" borderId="10" xfId="1" applyFont="1" applyBorder="1" applyAlignment="1">
      <alignment horizontal="center" vertical="center" wrapText="1"/>
    </xf>
    <xf numFmtId="4" fontId="19" fillId="0" borderId="10" xfId="48" applyNumberFormat="1" applyBorder="1" applyAlignment="1">
      <alignment vertical="center" wrapText="1"/>
    </xf>
    <xf numFmtId="3" fontId="19" fillId="0" borderId="10" xfId="48" applyNumberFormat="1" applyBorder="1" applyAlignment="1">
      <alignment horizontal="center" vertical="center" wrapText="1"/>
    </xf>
    <xf numFmtId="0" fontId="30" fillId="0" borderId="0" xfId="48" applyFont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33" fillId="42" borderId="10" xfId="1" applyNumberFormat="1" applyFont="1" applyFill="1" applyBorder="1" applyAlignment="1">
      <alignment vertical="center" wrapText="1"/>
    </xf>
    <xf numFmtId="4" fontId="33" fillId="43" borderId="10" xfId="1" applyNumberFormat="1" applyFont="1" applyFill="1" applyBorder="1" applyAlignment="1">
      <alignment vertical="center" wrapText="1"/>
    </xf>
    <xf numFmtId="4" fontId="23" fillId="0" borderId="10" xfId="1" applyNumberFormat="1" applyFont="1" applyFill="1" applyBorder="1" applyAlignment="1">
      <alignment vertical="center" wrapText="1"/>
    </xf>
    <xf numFmtId="4" fontId="19" fillId="0" borderId="10" xfId="45" applyNumberFormat="1" applyFont="1" applyFill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0" xfId="46" applyNumberFormat="1" applyFont="1" applyBorder="1" applyAlignment="1">
      <alignment vertical="center" wrapText="1"/>
    </xf>
    <xf numFmtId="4" fontId="33" fillId="0" borderId="0" xfId="0" applyNumberFormat="1" applyFont="1" applyAlignment="1">
      <alignment horizontal="center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40" fillId="44" borderId="0" xfId="0" applyFont="1" applyFill="1" applyAlignment="1">
      <alignment horizontal="center" vertical="center" wrapText="1"/>
    </xf>
    <xf numFmtId="0" fontId="19" fillId="44" borderId="10" xfId="46" applyFont="1" applyFill="1" applyBorder="1" applyAlignment="1">
      <alignment horizontal="center" vertical="center" wrapText="1"/>
    </xf>
    <xf numFmtId="0" fontId="27" fillId="44" borderId="0" xfId="0" applyFont="1" applyFill="1" applyAlignment="1">
      <alignment vertical="center" wrapText="1"/>
    </xf>
    <xf numFmtId="0" fontId="19" fillId="44" borderId="10" xfId="46" applyFont="1" applyFill="1" applyBorder="1" applyAlignment="1">
      <alignment vertical="center" wrapText="1"/>
    </xf>
    <xf numFmtId="0" fontId="27" fillId="44" borderId="10" xfId="46" applyFont="1" applyFill="1" applyBorder="1" applyAlignment="1">
      <alignment vertical="center" wrapText="1"/>
    </xf>
    <xf numFmtId="0" fontId="23" fillId="44" borderId="10" xfId="46" applyFont="1" applyFill="1" applyBorder="1" applyAlignment="1">
      <alignment horizontal="center" vertical="center" wrapText="1"/>
    </xf>
    <xf numFmtId="0" fontId="40" fillId="44" borderId="10" xfId="0" applyFont="1" applyFill="1" applyBorder="1" applyAlignment="1">
      <alignment horizontal="center" vertical="center" wrapText="1"/>
    </xf>
    <xf numFmtId="4" fontId="32" fillId="44" borderId="23" xfId="0" applyNumberFormat="1" applyFont="1" applyFill="1" applyBorder="1" applyAlignment="1">
      <alignment horizontal="center" vertical="center" wrapText="1"/>
    </xf>
    <xf numFmtId="4" fontId="59" fillId="35" borderId="0" xfId="0" applyNumberFormat="1" applyFont="1" applyFill="1" applyAlignment="1">
      <alignment vertical="center" wrapText="1"/>
    </xf>
    <xf numFmtId="1" fontId="21" fillId="44" borderId="10" xfId="0" applyNumberFormat="1" applyFont="1" applyFill="1" applyBorder="1" applyAlignment="1">
      <alignment horizontal="center" vertical="center" wrapText="1"/>
    </xf>
    <xf numFmtId="4" fontId="23" fillId="44" borderId="10" xfId="0" applyNumberFormat="1" applyFont="1" applyFill="1" applyBorder="1" applyAlignment="1">
      <alignment horizontal="center" vertical="center" wrapText="1"/>
    </xf>
    <xf numFmtId="4" fontId="23" fillId="44" borderId="10" xfId="46" applyNumberFormat="1" applyFont="1" applyFill="1" applyBorder="1" applyAlignment="1">
      <alignment vertical="center" wrapText="1"/>
    </xf>
    <xf numFmtId="4" fontId="19" fillId="44" borderId="10" xfId="46" applyNumberFormat="1" applyFont="1" applyFill="1" applyBorder="1" applyAlignment="1">
      <alignment horizontal="right" vertical="center" wrapText="1"/>
    </xf>
    <xf numFmtId="166" fontId="19" fillId="44" borderId="10" xfId="46" applyNumberFormat="1" applyFont="1" applyFill="1" applyBorder="1" applyAlignment="1">
      <alignment horizontal="right" vertical="center" wrapText="1"/>
    </xf>
    <xf numFmtId="43" fontId="19" fillId="44" borderId="10" xfId="44" applyFont="1" applyFill="1" applyBorder="1" applyAlignment="1">
      <alignment horizontal="right" vertical="center" wrapText="1"/>
    </xf>
    <xf numFmtId="0" fontId="23" fillId="44" borderId="10" xfId="0" applyFont="1" applyFill="1" applyBorder="1" applyAlignment="1">
      <alignment vertical="center" wrapText="1"/>
    </xf>
    <xf numFmtId="4" fontId="41" fillId="41" borderId="10" xfId="0" applyNumberFormat="1" applyFont="1" applyFill="1" applyBorder="1" applyAlignment="1">
      <alignment vertical="center" wrapText="1"/>
    </xf>
    <xf numFmtId="0" fontId="19" fillId="44" borderId="13" xfId="46" applyFont="1" applyFill="1" applyBorder="1" applyAlignment="1">
      <alignment horizontal="center" vertical="center" wrapText="1"/>
    </xf>
    <xf numFmtId="4" fontId="60" fillId="37" borderId="10" xfId="46" applyNumberFormat="1" applyFont="1" applyFill="1" applyBorder="1" applyAlignment="1">
      <alignment horizontal="center" vertical="center" wrapText="1"/>
    </xf>
    <xf numFmtId="4" fontId="23" fillId="33" borderId="0" xfId="0" applyNumberFormat="1" applyFont="1" applyFill="1" applyAlignment="1">
      <alignment vertical="center" wrapText="1"/>
    </xf>
    <xf numFmtId="0" fontId="21" fillId="44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horizontal="center" vertical="center" wrapText="1"/>
    </xf>
    <xf numFmtId="0" fontId="23" fillId="0" borderId="0" xfId="46" applyFont="1" applyAlignment="1">
      <alignment vertical="center" wrapText="1"/>
    </xf>
    <xf numFmtId="0" fontId="27" fillId="0" borderId="10" xfId="46" applyFont="1" applyBorder="1" applyAlignment="1">
      <alignment vertical="center" wrapText="1"/>
    </xf>
    <xf numFmtId="4" fontId="33" fillId="42" borderId="10" xfId="0" applyNumberFormat="1" applyFont="1" applyFill="1" applyBorder="1" applyAlignment="1">
      <alignment vertical="center" wrapText="1"/>
    </xf>
    <xf numFmtId="4" fontId="33" fillId="42" borderId="12" xfId="0" applyNumberFormat="1" applyFont="1" applyFill="1" applyBorder="1" applyAlignment="1">
      <alignment vertical="center" wrapText="1"/>
    </xf>
    <xf numFmtId="0" fontId="21" fillId="42" borderId="12" xfId="46" applyFont="1" applyFill="1" applyBorder="1" applyAlignment="1">
      <alignment horizontal="center" vertical="center" wrapText="1"/>
    </xf>
    <xf numFmtId="0" fontId="33" fillId="42" borderId="10" xfId="46" applyFont="1" applyFill="1" applyBorder="1" applyAlignment="1">
      <alignment horizontal="center" vertical="center" wrapText="1"/>
    </xf>
    <xf numFmtId="4" fontId="33" fillId="42" borderId="10" xfId="0" applyNumberFormat="1" applyFont="1" applyFill="1" applyBorder="1" applyAlignment="1">
      <alignment horizontal="center" vertical="center" wrapText="1"/>
    </xf>
    <xf numFmtId="0" fontId="33" fillId="42" borderId="10" xfId="0" applyFont="1" applyFill="1" applyBorder="1" applyAlignment="1">
      <alignment vertical="center" wrapText="1"/>
    </xf>
    <xf numFmtId="0" fontId="19" fillId="42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3" fontId="61" fillId="0" borderId="0" xfId="0" applyNumberFormat="1" applyFont="1" applyAlignment="1">
      <alignment vertical="center" wrapText="1"/>
    </xf>
    <xf numFmtId="4" fontId="62" fillId="33" borderId="0" xfId="46" applyNumberFormat="1" applyFont="1" applyFill="1" applyAlignment="1">
      <alignment vertical="center" wrapText="1"/>
    </xf>
    <xf numFmtId="4" fontId="23" fillId="0" borderId="10" xfId="49" applyNumberFormat="1" applyFont="1" applyFill="1" applyBorder="1" applyAlignment="1">
      <alignment horizontal="right" vertical="center" wrapText="1"/>
    </xf>
    <xf numFmtId="4" fontId="23" fillId="0" borderId="10" xfId="45" applyNumberFormat="1" applyFont="1" applyFill="1" applyBorder="1" applyAlignment="1">
      <alignment vertical="center" wrapText="1"/>
    </xf>
    <xf numFmtId="0" fontId="21" fillId="42" borderId="10" xfId="46" applyFont="1" applyFill="1" applyBorder="1" applyAlignment="1">
      <alignment horizontal="center" vertical="center"/>
    </xf>
    <xf numFmtId="4" fontId="19" fillId="42" borderId="17" xfId="46" applyNumberFormat="1" applyFont="1" applyFill="1" applyBorder="1" applyAlignment="1">
      <alignment horizontal="center" vertical="center"/>
    </xf>
    <xf numFmtId="0" fontId="19" fillId="42" borderId="12" xfId="46" applyFont="1" applyFill="1" applyBorder="1" applyAlignment="1">
      <alignment horizontal="center" vertical="center"/>
    </xf>
    <xf numFmtId="0" fontId="33" fillId="42" borderId="12" xfId="46" applyFont="1" applyFill="1" applyBorder="1" applyAlignment="1">
      <alignment horizontal="center" vertical="center" wrapText="1"/>
    </xf>
    <xf numFmtId="4" fontId="19" fillId="42" borderId="10" xfId="46" applyNumberFormat="1" applyFont="1" applyFill="1" applyBorder="1" applyAlignment="1">
      <alignment horizontal="center" vertical="center"/>
    </xf>
    <xf numFmtId="0" fontId="41" fillId="42" borderId="10" xfId="46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42" borderId="10" xfId="46" applyFont="1" applyFill="1" applyBorder="1" applyAlignment="1">
      <alignment horizontal="center" vertical="center"/>
    </xf>
    <xf numFmtId="0" fontId="19" fillId="42" borderId="21" xfId="0" applyFont="1" applyFill="1" applyBorder="1" applyAlignment="1">
      <alignment vertical="center"/>
    </xf>
    <xf numFmtId="4" fontId="19" fillId="42" borderId="17" xfId="0" applyNumberFormat="1" applyFont="1" applyFill="1" applyBorder="1" applyAlignment="1">
      <alignment horizontal="center" vertical="center"/>
    </xf>
    <xf numFmtId="0" fontId="19" fillId="42" borderId="10" xfId="0" applyFont="1" applyFill="1" applyBorder="1" applyAlignment="1">
      <alignment horizontal="center" vertical="center"/>
    </xf>
    <xf numFmtId="0" fontId="19" fillId="42" borderId="0" xfId="0" applyFont="1" applyFill="1" applyAlignment="1">
      <alignment vertical="center"/>
    </xf>
    <xf numFmtId="0" fontId="19" fillId="42" borderId="17" xfId="0" applyFont="1" applyFill="1" applyBorder="1" applyAlignment="1">
      <alignment vertical="center"/>
    </xf>
    <xf numFmtId="43" fontId="19" fillId="42" borderId="10" xfId="43" applyFont="1" applyFill="1" applyBorder="1" applyAlignment="1">
      <alignment horizontal="center" vertical="center"/>
    </xf>
    <xf numFmtId="43" fontId="21" fillId="0" borderId="0" xfId="1" applyFont="1" applyFill="1" applyAlignment="1">
      <alignment vertical="center"/>
    </xf>
    <xf numFmtId="0" fontId="46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0" fillId="0" borderId="10" xfId="46" applyFont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4" fontId="71" fillId="42" borderId="10" xfId="46" applyNumberFormat="1" applyFont="1" applyFill="1" applyBorder="1" applyAlignment="1">
      <alignment horizontal="center" vertical="center" wrapText="1"/>
    </xf>
    <xf numFmtId="0" fontId="71" fillId="42" borderId="10" xfId="0" applyFont="1" applyFill="1" applyBorder="1" applyAlignment="1">
      <alignment horizontal="center" vertical="center" wrapText="1"/>
    </xf>
    <xf numFmtId="4" fontId="71" fillId="42" borderId="10" xfId="0" applyNumberFormat="1" applyFont="1" applyFill="1" applyBorder="1" applyAlignment="1">
      <alignment horizontal="center" vertical="center" wrapText="1"/>
    </xf>
    <xf numFmtId="0" fontId="21" fillId="42" borderId="17" xfId="46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/>
    </xf>
    <xf numFmtId="4" fontId="73" fillId="0" borderId="0" xfId="0" applyNumberFormat="1" applyFont="1" applyAlignment="1">
      <alignment vertical="center"/>
    </xf>
    <xf numFmtId="0" fontId="21" fillId="0" borderId="10" xfId="46" applyFont="1" applyBorder="1" applyAlignment="1">
      <alignment vertical="center" wrapText="1"/>
    </xf>
    <xf numFmtId="0" fontId="21" fillId="0" borderId="17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4" fontId="33" fillId="0" borderId="10" xfId="46" applyNumberFormat="1" applyFont="1" applyBorder="1" applyAlignment="1">
      <alignment vertical="center" wrapText="1"/>
    </xf>
    <xf numFmtId="4" fontId="33" fillId="0" borderId="10" xfId="1" applyNumberFormat="1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4" fontId="70" fillId="0" borderId="17" xfId="46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9" fillId="33" borderId="10" xfId="46" applyFont="1" applyFill="1" applyBorder="1" applyAlignment="1">
      <alignment vertical="center" wrapText="1"/>
    </xf>
    <xf numFmtId="0" fontId="23" fillId="33" borderId="0" xfId="46" applyFont="1" applyFill="1" applyAlignment="1">
      <alignment horizontal="center" vertical="center" wrapText="1"/>
    </xf>
    <xf numFmtId="0" fontId="59" fillId="33" borderId="10" xfId="46" applyFont="1" applyFill="1" applyBorder="1" applyAlignment="1">
      <alignment horizontal="center" vertical="center" wrapText="1"/>
    </xf>
    <xf numFmtId="0" fontId="70" fillId="44" borderId="10" xfId="46" applyFont="1" applyFill="1" applyBorder="1" applyAlignment="1">
      <alignment horizontal="center" vertical="center" wrapText="1"/>
    </xf>
    <xf numFmtId="1" fontId="70" fillId="0" borderId="10" xfId="0" applyNumberFormat="1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70" fillId="33" borderId="10" xfId="46" applyFont="1" applyFill="1" applyBorder="1" applyAlignment="1">
      <alignment horizontal="center" vertical="center" wrapText="1"/>
    </xf>
    <xf numFmtId="0" fontId="19" fillId="34" borderId="10" xfId="46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left" vertical="center" wrapText="1"/>
    </xf>
    <xf numFmtId="166" fontId="19" fillId="0" borderId="10" xfId="46" applyNumberFormat="1" applyFont="1" applyBorder="1" applyAlignment="1">
      <alignment horizontal="center" vertical="center" wrapText="1"/>
    </xf>
    <xf numFmtId="166" fontId="19" fillId="0" borderId="17" xfId="46" applyNumberFormat="1" applyFont="1" applyBorder="1" applyAlignment="1">
      <alignment horizontal="center" vertical="center"/>
    </xf>
    <xf numFmtId="0" fontId="19" fillId="0" borderId="10" xfId="46" applyFont="1" applyBorder="1" applyAlignment="1">
      <alignment horizontal="center" vertical="center"/>
    </xf>
    <xf numFmtId="0" fontId="23" fillId="34" borderId="0" xfId="46" applyFont="1" applyFill="1" applyAlignment="1">
      <alignment vertical="center" wrapText="1"/>
    </xf>
    <xf numFmtId="0" fontId="59" fillId="0" borderId="10" xfId="46" applyFont="1" applyBorder="1" applyAlignment="1">
      <alignment horizontal="center" vertical="center" wrapText="1"/>
    </xf>
    <xf numFmtId="166" fontId="70" fillId="0" borderId="10" xfId="46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59" fillId="0" borderId="10" xfId="0" applyFont="1" applyBorder="1" applyAlignment="1">
      <alignment vertical="center" wrapText="1"/>
    </xf>
    <xf numFmtId="0" fontId="70" fillId="0" borderId="13" xfId="46" applyFont="1" applyBorder="1" applyAlignment="1">
      <alignment horizontal="center" vertical="center" wrapText="1"/>
    </xf>
    <xf numFmtId="0" fontId="21" fillId="44" borderId="15" xfId="46" applyFont="1" applyFill="1" applyBorder="1" applyAlignment="1">
      <alignment horizontal="center" vertical="center" wrapText="1"/>
    </xf>
    <xf numFmtId="0" fontId="19" fillId="44" borderId="13" xfId="46" applyFont="1" applyFill="1" applyBorder="1" applyAlignment="1">
      <alignment vertical="center" wrapText="1"/>
    </xf>
    <xf numFmtId="4" fontId="74" fillId="0" borderId="10" xfId="0" applyNumberFormat="1" applyFont="1" applyBorder="1" applyAlignment="1">
      <alignment horizontal="center" vertical="center" wrapText="1"/>
    </xf>
    <xf numFmtId="0" fontId="69" fillId="0" borderId="10" xfId="46" applyFont="1" applyBorder="1" applyAlignment="1">
      <alignment horizontal="center" vertical="center" wrapText="1"/>
    </xf>
    <xf numFmtId="0" fontId="23" fillId="0" borderId="10" xfId="48" applyFont="1" applyBorder="1" applyAlignment="1">
      <alignment horizontal="left" vertical="center"/>
    </xf>
    <xf numFmtId="4" fontId="23" fillId="0" borderId="10" xfId="48" applyNumberFormat="1" applyFont="1" applyBorder="1" applyAlignment="1">
      <alignment horizontal="right" vertical="center"/>
    </xf>
    <xf numFmtId="4" fontId="23" fillId="33" borderId="10" xfId="48" applyNumberFormat="1" applyFont="1" applyFill="1" applyBorder="1" applyAlignment="1">
      <alignment horizontal="right" vertical="center"/>
    </xf>
    <xf numFmtId="0" fontId="23" fillId="0" borderId="10" xfId="48" applyFont="1" applyBorder="1" applyAlignment="1">
      <alignment horizontal="left" vertical="center" wrapText="1"/>
    </xf>
    <xf numFmtId="0" fontId="23" fillId="34" borderId="10" xfId="0" applyFont="1" applyFill="1" applyBorder="1" applyAlignment="1">
      <alignment vertical="center" wrapText="1"/>
    </xf>
    <xf numFmtId="0" fontId="23" fillId="34" borderId="0" xfId="0" applyFont="1" applyFill="1" applyAlignment="1">
      <alignment vertical="center" wrapText="1"/>
    </xf>
    <xf numFmtId="166" fontId="71" fillId="42" borderId="10" xfId="46" applyNumberFormat="1" applyFont="1" applyFill="1" applyBorder="1" applyAlignment="1">
      <alignment horizontal="center" vertical="center" wrapText="1"/>
    </xf>
    <xf numFmtId="4" fontId="73" fillId="0" borderId="10" xfId="0" applyNumberFormat="1" applyFont="1" applyBorder="1" applyAlignment="1">
      <alignment vertical="center" wrapText="1"/>
    </xf>
    <xf numFmtId="0" fontId="23" fillId="44" borderId="10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4" fontId="70" fillId="44" borderId="17" xfId="46" applyNumberFormat="1" applyFont="1" applyFill="1" applyBorder="1" applyAlignment="1">
      <alignment horizontal="center" vertical="center" wrapText="1"/>
    </xf>
    <xf numFmtId="0" fontId="59" fillId="44" borderId="1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4" fontId="28" fillId="34" borderId="0" xfId="48" applyNumberFormat="1" applyFont="1" applyFill="1" applyAlignment="1">
      <alignment vertical="center" wrapText="1"/>
    </xf>
    <xf numFmtId="4" fontId="28" fillId="44" borderId="0" xfId="48" applyNumberFormat="1" applyFont="1" applyFill="1" applyAlignment="1">
      <alignment vertical="center" wrapText="1"/>
    </xf>
    <xf numFmtId="4" fontId="23" fillId="44" borderId="0" xfId="48" applyNumberFormat="1" applyFont="1" applyFill="1" applyAlignment="1">
      <alignment vertical="center" wrapText="1"/>
    </xf>
    <xf numFmtId="4" fontId="23" fillId="44" borderId="0" xfId="48" applyNumberFormat="1" applyFont="1" applyFill="1" applyAlignment="1">
      <alignment wrapText="1"/>
    </xf>
    <xf numFmtId="4" fontId="33" fillId="35" borderId="10" xfId="0" applyNumberFormat="1" applyFont="1" applyFill="1" applyBorder="1" applyAlignment="1">
      <alignment vertical="center" wrapText="1"/>
    </xf>
    <xf numFmtId="0" fontId="21" fillId="35" borderId="10" xfId="46" applyFont="1" applyFill="1" applyBorder="1" applyAlignment="1">
      <alignment horizontal="center" vertical="center" wrapText="1"/>
    </xf>
    <xf numFmtId="0" fontId="27" fillId="35" borderId="10" xfId="46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3" fillId="44" borderId="0" xfId="0" applyFont="1" applyFill="1" applyAlignment="1">
      <alignment vertical="center" wrapText="1"/>
    </xf>
    <xf numFmtId="0" fontId="70" fillId="44" borderId="13" xfId="46" applyFont="1" applyFill="1" applyBorder="1" applyAlignment="1">
      <alignment horizontal="center" vertical="center" wrapText="1"/>
    </xf>
    <xf numFmtId="0" fontId="73" fillId="44" borderId="0" xfId="0" applyFont="1" applyFill="1" applyAlignment="1">
      <alignment vertical="center" wrapText="1"/>
    </xf>
    <xf numFmtId="0" fontId="26" fillId="44" borderId="10" xfId="0" applyFont="1" applyFill="1" applyBorder="1" applyAlignment="1">
      <alignment horizontal="center" vertical="center" wrapText="1"/>
    </xf>
    <xf numFmtId="4" fontId="33" fillId="44" borderId="12" xfId="0" applyNumberFormat="1" applyFont="1" applyFill="1" applyBorder="1" applyAlignment="1">
      <alignment vertical="center" wrapText="1"/>
    </xf>
    <xf numFmtId="0" fontId="21" fillId="44" borderId="12" xfId="46" applyFont="1" applyFill="1" applyBorder="1" applyAlignment="1">
      <alignment horizontal="center" vertical="center" wrapText="1"/>
    </xf>
    <xf numFmtId="0" fontId="71" fillId="44" borderId="10" xfId="0" applyFont="1" applyFill="1" applyBorder="1" applyAlignment="1">
      <alignment horizontal="center" vertical="center" wrapText="1"/>
    </xf>
    <xf numFmtId="0" fontId="19" fillId="44" borderId="21" xfId="0" applyFont="1" applyFill="1" applyBorder="1" applyAlignment="1">
      <alignment vertical="center" wrapText="1"/>
    </xf>
    <xf numFmtId="0" fontId="19" fillId="44" borderId="12" xfId="46" applyFont="1" applyFill="1" applyBorder="1" applyAlignment="1">
      <alignment horizontal="center" vertical="center" wrapText="1"/>
    </xf>
    <xf numFmtId="0" fontId="33" fillId="44" borderId="12" xfId="46" applyFont="1" applyFill="1" applyBorder="1" applyAlignment="1">
      <alignment horizontal="center" vertical="center" wrapText="1"/>
    </xf>
    <xf numFmtId="4" fontId="33" fillId="44" borderId="10" xfId="46" applyNumberFormat="1" applyFont="1" applyFill="1" applyBorder="1" applyAlignment="1">
      <alignment horizontal="center" vertical="center" wrapText="1"/>
    </xf>
    <xf numFmtId="4" fontId="33" fillId="44" borderId="10" xfId="0" applyNumberFormat="1" applyFont="1" applyFill="1" applyBorder="1" applyAlignment="1">
      <alignment vertical="center" wrapText="1"/>
    </xf>
    <xf numFmtId="4" fontId="33" fillId="44" borderId="10" xfId="46" applyNumberFormat="1" applyFont="1" applyFill="1" applyBorder="1" applyAlignment="1">
      <alignment vertical="center" wrapText="1"/>
    </xf>
    <xf numFmtId="4" fontId="34" fillId="44" borderId="10" xfId="46" applyNumberFormat="1" applyFont="1" applyFill="1" applyBorder="1" applyAlignment="1">
      <alignment vertical="center" wrapText="1"/>
    </xf>
    <xf numFmtId="4" fontId="33" fillId="44" borderId="10" xfId="1" applyNumberFormat="1" applyFont="1" applyFill="1" applyBorder="1" applyAlignment="1">
      <alignment vertical="center" wrapText="1"/>
    </xf>
    <xf numFmtId="0" fontId="23" fillId="44" borderId="10" xfId="46" applyFont="1" applyFill="1" applyBorder="1" applyAlignment="1">
      <alignment vertical="center" wrapText="1"/>
    </xf>
    <xf numFmtId="166" fontId="23" fillId="44" borderId="10" xfId="49" applyNumberFormat="1" applyFont="1" applyFill="1" applyBorder="1" applyAlignment="1">
      <alignment horizontal="center" vertical="center" wrapText="1"/>
    </xf>
    <xf numFmtId="4" fontId="23" fillId="44" borderId="10" xfId="49" applyNumberFormat="1" applyFont="1" applyFill="1" applyBorder="1" applyAlignment="1">
      <alignment horizontal="right" vertical="center" wrapText="1"/>
    </xf>
    <xf numFmtId="4" fontId="43" fillId="44" borderId="10" xfId="0" applyNumberFormat="1" applyFont="1" applyFill="1" applyBorder="1" applyAlignment="1">
      <alignment horizontal="center" vertical="center" wrapText="1"/>
    </xf>
    <xf numFmtId="0" fontId="33" fillId="44" borderId="10" xfId="46" applyFont="1" applyFill="1" applyBorder="1" applyAlignment="1">
      <alignment horizontal="center" vertical="center" wrapText="1"/>
    </xf>
    <xf numFmtId="0" fontId="71" fillId="44" borderId="10" xfId="46" applyFont="1" applyFill="1" applyBorder="1" applyAlignment="1">
      <alignment horizontal="center" vertical="center" wrapText="1"/>
    </xf>
    <xf numFmtId="4" fontId="19" fillId="44" borderId="17" xfId="0" applyNumberFormat="1" applyFont="1" applyFill="1" applyBorder="1" applyAlignment="1">
      <alignment horizontal="center" vertical="center"/>
    </xf>
    <xf numFmtId="0" fontId="19" fillId="44" borderId="10" xfId="46" applyFont="1" applyFill="1" applyBorder="1" applyAlignment="1">
      <alignment horizontal="center" vertical="center"/>
    </xf>
    <xf numFmtId="4" fontId="19" fillId="44" borderId="10" xfId="0" applyNumberFormat="1" applyFont="1" applyFill="1" applyBorder="1" applyAlignment="1">
      <alignment vertical="center" wrapText="1"/>
    </xf>
    <xf numFmtId="4" fontId="19" fillId="44" borderId="10" xfId="43" applyNumberFormat="1" applyFont="1" applyFill="1" applyBorder="1" applyAlignment="1">
      <alignment vertical="center" wrapText="1"/>
    </xf>
    <xf numFmtId="0" fontId="33" fillId="44" borderId="10" xfId="0" applyFont="1" applyFill="1" applyBorder="1" applyAlignment="1">
      <alignment vertical="center" wrapText="1"/>
    </xf>
    <xf numFmtId="0" fontId="19" fillId="44" borderId="17" xfId="0" applyFont="1" applyFill="1" applyBorder="1" applyAlignment="1">
      <alignment vertical="center"/>
    </xf>
    <xf numFmtId="43" fontId="19" fillId="44" borderId="10" xfId="43" applyFont="1" applyFill="1" applyBorder="1" applyAlignment="1">
      <alignment horizontal="center" vertical="center"/>
    </xf>
    <xf numFmtId="4" fontId="34" fillId="44" borderId="10" xfId="44" applyNumberFormat="1" applyFont="1" applyFill="1" applyBorder="1" applyAlignment="1">
      <alignment horizontal="center" vertical="center" wrapText="1"/>
    </xf>
    <xf numFmtId="0" fontId="21" fillId="0" borderId="12" xfId="46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/>
    </xf>
    <xf numFmtId="43" fontId="19" fillId="0" borderId="10" xfId="43" applyFont="1" applyFill="1" applyBorder="1" applyAlignment="1">
      <alignment horizontal="center" vertical="center"/>
    </xf>
    <xf numFmtId="4" fontId="33" fillId="0" borderId="10" xfId="46" applyNumberFormat="1" applyFont="1" applyBorder="1" applyAlignment="1">
      <alignment horizontal="center" vertical="center" wrapText="1"/>
    </xf>
    <xf numFmtId="4" fontId="33" fillId="0" borderId="10" xfId="0" applyNumberFormat="1" applyFont="1" applyBorder="1" applyAlignment="1">
      <alignment vertical="center" wrapText="1"/>
    </xf>
    <xf numFmtId="4" fontId="34" fillId="0" borderId="10" xfId="46" applyNumberFormat="1" applyFont="1" applyBorder="1" applyAlignment="1">
      <alignment vertical="center" wrapText="1"/>
    </xf>
    <xf numFmtId="4" fontId="49" fillId="0" borderId="0" xfId="48" applyNumberFormat="1" applyFont="1" applyAlignment="1">
      <alignment horizontal="left" vertical="center"/>
    </xf>
    <xf numFmtId="4" fontId="23" fillId="0" borderId="0" xfId="48" quotePrefix="1" applyNumberFormat="1" applyFont="1" applyAlignment="1">
      <alignment horizontal="left" vertical="center" wrapText="1"/>
    </xf>
    <xf numFmtId="4" fontId="23" fillId="44" borderId="0" xfId="48" quotePrefix="1" applyNumberFormat="1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44" borderId="0" xfId="0" applyFont="1" applyFill="1" applyAlignment="1">
      <alignment vertical="center" wrapText="1"/>
    </xf>
    <xf numFmtId="0" fontId="48" fillId="0" borderId="0" xfId="48" applyFont="1" applyAlignment="1">
      <alignment horizontal="center" vertical="center" wrapText="1"/>
    </xf>
    <xf numFmtId="4" fontId="50" fillId="0" borderId="0" xfId="48" applyNumberFormat="1" applyFont="1" applyAlignment="1">
      <alignment horizontal="center" vertical="center"/>
    </xf>
    <xf numFmtId="0" fontId="50" fillId="0" borderId="0" xfId="48" applyFont="1" applyAlignment="1">
      <alignment horizontal="center" vertical="center"/>
    </xf>
    <xf numFmtId="0" fontId="26" fillId="0" borderId="12" xfId="48" applyFont="1" applyBorder="1" applyAlignment="1">
      <alignment horizontal="center" vertical="center"/>
    </xf>
    <xf numFmtId="0" fontId="26" fillId="0" borderId="14" xfId="48" applyFont="1" applyBorder="1" applyAlignment="1">
      <alignment horizontal="center" vertical="center"/>
    </xf>
    <xf numFmtId="0" fontId="26" fillId="0" borderId="13" xfId="48" applyFont="1" applyBorder="1" applyAlignment="1">
      <alignment horizontal="center" vertical="center"/>
    </xf>
    <xf numFmtId="0" fontId="26" fillId="0" borderId="16" xfId="48" applyFont="1" applyBorder="1" applyAlignment="1">
      <alignment horizontal="center" vertical="center"/>
    </xf>
    <xf numFmtId="0" fontId="26" fillId="0" borderId="18" xfId="48" applyFont="1" applyBorder="1" applyAlignment="1">
      <alignment horizontal="center" vertical="center"/>
    </xf>
    <xf numFmtId="0" fontId="26" fillId="0" borderId="17" xfId="48" applyFont="1" applyBorder="1" applyAlignment="1">
      <alignment horizontal="center" vertical="center"/>
    </xf>
    <xf numFmtId="49" fontId="42" fillId="33" borderId="12" xfId="0" applyNumberFormat="1" applyFont="1" applyFill="1" applyBorder="1" applyAlignment="1">
      <alignment horizontal="center" vertical="top" wrapText="1"/>
    </xf>
    <xf numFmtId="49" fontId="42" fillId="33" borderId="14" xfId="0" applyNumberFormat="1" applyFont="1" applyFill="1" applyBorder="1" applyAlignment="1">
      <alignment horizontal="center" vertical="top" wrapText="1"/>
    </xf>
    <xf numFmtId="49" fontId="42" fillId="33" borderId="13" xfId="0" applyNumberFormat="1" applyFont="1" applyFill="1" applyBorder="1" applyAlignment="1">
      <alignment horizontal="center" vertical="top" wrapText="1"/>
    </xf>
    <xf numFmtId="49" fontId="70" fillId="33" borderId="12" xfId="0" applyNumberFormat="1" applyFont="1" applyFill="1" applyBorder="1" applyAlignment="1">
      <alignment horizontal="center" vertical="top" wrapText="1"/>
    </xf>
    <xf numFmtId="49" fontId="70" fillId="33" borderId="14" xfId="0" applyNumberFormat="1" applyFont="1" applyFill="1" applyBorder="1" applyAlignment="1">
      <alignment horizontal="center" vertical="top" wrapText="1"/>
    </xf>
    <xf numFmtId="49" fontId="70" fillId="33" borderId="13" xfId="0" applyNumberFormat="1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51" fillId="0" borderId="15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1" fillId="44" borderId="10" xfId="46" applyFont="1" applyFill="1" applyBorder="1" applyAlignment="1">
      <alignment horizontal="center" vertical="center" wrapText="1"/>
    </xf>
    <xf numFmtId="4" fontId="69" fillId="0" borderId="12" xfId="0" applyNumberFormat="1" applyFont="1" applyBorder="1" applyAlignment="1">
      <alignment horizontal="center" vertical="center" wrapText="1"/>
    </xf>
    <xf numFmtId="4" fontId="69" fillId="0" borderId="14" xfId="0" applyNumberFormat="1" applyFont="1" applyBorder="1" applyAlignment="1">
      <alignment horizontal="center" vertical="center" wrapText="1"/>
    </xf>
    <xf numFmtId="4" fontId="69" fillId="0" borderId="13" xfId="0" applyNumberFormat="1" applyFont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center" wrapText="1"/>
    </xf>
    <xf numFmtId="4" fontId="35" fillId="33" borderId="14" xfId="0" applyNumberFormat="1" applyFont="1" applyFill="1" applyBorder="1" applyAlignment="1">
      <alignment horizontal="center" vertical="center" wrapText="1"/>
    </xf>
    <xf numFmtId="4" fontId="35" fillId="33" borderId="13" xfId="0" applyNumberFormat="1" applyFont="1" applyFill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top" wrapText="1"/>
    </xf>
    <xf numFmtId="4" fontId="35" fillId="33" borderId="14" xfId="0" applyNumberFormat="1" applyFont="1" applyFill="1" applyBorder="1" applyAlignment="1">
      <alignment horizontal="center" vertical="top" wrapText="1"/>
    </xf>
    <xf numFmtId="4" fontId="35" fillId="33" borderId="13" xfId="0" applyNumberFormat="1" applyFont="1" applyFill="1" applyBorder="1" applyAlignment="1">
      <alignment horizontal="center" vertical="top" wrapText="1"/>
    </xf>
    <xf numFmtId="4" fontId="35" fillId="0" borderId="12" xfId="0" applyNumberFormat="1" applyFont="1" applyBorder="1" applyAlignment="1">
      <alignment horizontal="center" vertical="top" wrapText="1"/>
    </xf>
    <xf numFmtId="4" fontId="35" fillId="0" borderId="14" xfId="0" applyNumberFormat="1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 vertical="top" wrapText="1"/>
    </xf>
    <xf numFmtId="4" fontId="42" fillId="0" borderId="12" xfId="0" applyNumberFormat="1" applyFont="1" applyBorder="1" applyAlignment="1">
      <alignment horizontal="center" vertical="top" wrapText="1"/>
    </xf>
    <xf numFmtId="4" fontId="42" fillId="0" borderId="14" xfId="0" applyNumberFormat="1" applyFont="1" applyBorder="1" applyAlignment="1">
      <alignment horizontal="center" vertical="top" wrapText="1"/>
    </xf>
    <xf numFmtId="4" fontId="42" fillId="0" borderId="13" xfId="0" applyNumberFormat="1" applyFont="1" applyBorder="1" applyAlignment="1">
      <alignment horizontal="center" vertical="top" wrapText="1"/>
    </xf>
    <xf numFmtId="4" fontId="21" fillId="0" borderId="12" xfId="0" applyNumberFormat="1" applyFont="1" applyBorder="1" applyAlignment="1">
      <alignment horizontal="center" vertical="top" wrapText="1"/>
    </xf>
    <xf numFmtId="4" fontId="21" fillId="0" borderId="14" xfId="0" applyNumberFormat="1" applyFont="1" applyBorder="1" applyAlignment="1">
      <alignment horizontal="center" vertical="top" wrapText="1"/>
    </xf>
    <xf numFmtId="4" fontId="21" fillId="0" borderId="13" xfId="0" applyNumberFormat="1" applyFont="1" applyBorder="1" applyAlignment="1">
      <alignment horizontal="center" vertical="top" wrapText="1"/>
    </xf>
    <xf numFmtId="4" fontId="42" fillId="0" borderId="16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4" fontId="26" fillId="0" borderId="13" xfId="0" applyNumberFormat="1" applyFont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/>
    </xf>
    <xf numFmtId="0" fontId="64" fillId="42" borderId="14" xfId="0" applyFont="1" applyFill="1" applyBorder="1" applyAlignment="1">
      <alignment horizontal="center" vertical="center"/>
    </xf>
    <xf numFmtId="0" fontId="64" fillId="42" borderId="13" xfId="0" applyFont="1" applyFill="1" applyBorder="1" applyAlignment="1">
      <alignment horizontal="center" vertical="center"/>
    </xf>
    <xf numFmtId="0" fontId="36" fillId="42" borderId="12" xfId="46" applyFont="1" applyFill="1" applyBorder="1" applyAlignment="1">
      <alignment horizontal="center" vertical="center" wrapText="1"/>
    </xf>
    <xf numFmtId="0" fontId="0" fillId="42" borderId="14" xfId="0" applyFill="1" applyBorder="1" applyAlignment="1">
      <alignment horizontal="center" vertical="center" wrapText="1"/>
    </xf>
    <xf numFmtId="0" fontId="0" fillId="42" borderId="13" xfId="0" applyFill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 wrapText="1"/>
    </xf>
    <xf numFmtId="0" fontId="64" fillId="42" borderId="14" xfId="0" applyFont="1" applyFill="1" applyBorder="1" applyAlignment="1">
      <alignment horizontal="center" vertical="center" wrapText="1"/>
    </xf>
    <xf numFmtId="0" fontId="64" fillId="42" borderId="13" xfId="0" applyFont="1" applyFill="1" applyBorder="1" applyAlignment="1">
      <alignment horizontal="center" vertical="center" wrapText="1"/>
    </xf>
    <xf numFmtId="4" fontId="35" fillId="42" borderId="12" xfId="0" applyNumberFormat="1" applyFont="1" applyFill="1" applyBorder="1" applyAlignment="1">
      <alignment horizontal="center" vertical="center"/>
    </xf>
    <xf numFmtId="4" fontId="35" fillId="42" borderId="14" xfId="0" applyNumberFormat="1" applyFont="1" applyFill="1" applyBorder="1" applyAlignment="1">
      <alignment horizontal="center" vertical="center"/>
    </xf>
    <xf numFmtId="4" fontId="35" fillId="42" borderId="13" xfId="0" applyNumberFormat="1" applyFont="1" applyFill="1" applyBorder="1" applyAlignment="1">
      <alignment horizontal="center" vertical="center"/>
    </xf>
    <xf numFmtId="0" fontId="21" fillId="42" borderId="12" xfId="46" applyFont="1" applyFill="1" applyBorder="1" applyAlignment="1">
      <alignment horizontal="center" vertical="center" wrapText="1"/>
    </xf>
    <xf numFmtId="0" fontId="21" fillId="42" borderId="14" xfId="46" applyFont="1" applyFill="1" applyBorder="1" applyAlignment="1">
      <alignment horizontal="center" vertical="center" wrapText="1"/>
    </xf>
    <xf numFmtId="0" fontId="21" fillId="42" borderId="13" xfId="46" applyFont="1" applyFill="1" applyBorder="1" applyAlignment="1">
      <alignment horizontal="center" vertical="center" wrapText="1"/>
    </xf>
    <xf numFmtId="0" fontId="35" fillId="42" borderId="14" xfId="46" applyFont="1" applyFill="1" applyBorder="1" applyAlignment="1">
      <alignment horizontal="center" vertical="center" wrapText="1"/>
    </xf>
    <xf numFmtId="0" fontId="35" fillId="42" borderId="13" xfId="46" applyFont="1" applyFill="1" applyBorder="1" applyAlignment="1">
      <alignment horizontal="center" vertical="center" wrapText="1"/>
    </xf>
    <xf numFmtId="4" fontId="75" fillId="0" borderId="12" xfId="0" applyNumberFormat="1" applyFont="1" applyBorder="1" applyAlignment="1">
      <alignment horizontal="center" vertical="center" wrapText="1"/>
    </xf>
    <xf numFmtId="4" fontId="33" fillId="4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" fontId="21" fillId="36" borderId="12" xfId="46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37" borderId="12" xfId="46" applyNumberFormat="1" applyFont="1" applyFill="1" applyBorder="1" applyAlignment="1">
      <alignment horizontal="center" vertical="center" wrapText="1"/>
    </xf>
    <xf numFmtId="4" fontId="33" fillId="38" borderId="12" xfId="0" applyNumberFormat="1" applyFont="1" applyFill="1" applyBorder="1" applyAlignment="1">
      <alignment horizontal="center" vertical="center" wrapText="1"/>
    </xf>
    <xf numFmtId="4" fontId="33" fillId="39" borderId="12" xfId="0" applyNumberFormat="1" applyFont="1" applyFill="1" applyBorder="1" applyAlignment="1">
      <alignment horizontal="center" vertical="center" wrapText="1"/>
    </xf>
    <xf numFmtId="4" fontId="42" fillId="0" borderId="12" xfId="0" applyNumberFormat="1" applyFont="1" applyBorder="1" applyAlignment="1">
      <alignment horizontal="center" vertical="center" wrapText="1"/>
    </xf>
    <xf numFmtId="4" fontId="42" fillId="0" borderId="14" xfId="0" applyNumberFormat="1" applyFont="1" applyBorder="1" applyAlignment="1">
      <alignment horizontal="center" vertical="center" wrapText="1"/>
    </xf>
    <xf numFmtId="4" fontId="42" fillId="0" borderId="13" xfId="0" applyNumberFormat="1" applyFont="1" applyBorder="1" applyAlignment="1">
      <alignment horizontal="center" vertical="center" wrapText="1"/>
    </xf>
    <xf numFmtId="0" fontId="0" fillId="42" borderId="14" xfId="0" applyFill="1" applyBorder="1" applyAlignment="1">
      <alignment vertical="center" wrapText="1"/>
    </xf>
    <xf numFmtId="0" fontId="0" fillId="42" borderId="13" xfId="0" applyFill="1" applyBorder="1" applyAlignment="1">
      <alignment vertical="center" wrapText="1"/>
    </xf>
    <xf numFmtId="4" fontId="71" fillId="42" borderId="12" xfId="0" applyNumberFormat="1" applyFont="1" applyFill="1" applyBorder="1" applyAlignment="1">
      <alignment horizontal="center" vertical="center" wrapText="1"/>
    </xf>
    <xf numFmtId="0" fontId="72" fillId="42" borderId="14" xfId="0" applyFont="1" applyFill="1" applyBorder="1" applyAlignment="1">
      <alignment horizontal="center" vertical="center" wrapText="1"/>
    </xf>
    <xf numFmtId="0" fontId="72" fillId="42" borderId="13" xfId="0" applyFont="1" applyFill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4" fontId="33" fillId="0" borderId="12" xfId="0" applyNumberFormat="1" applyFont="1" applyBorder="1" applyAlignment="1">
      <alignment horizontal="center" vertical="center" wrapText="1"/>
    </xf>
    <xf numFmtId="4" fontId="33" fillId="41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4" fontId="33" fillId="35" borderId="12" xfId="0" applyNumberFormat="1" applyFont="1" applyFill="1" applyBorder="1" applyAlignment="1">
      <alignment horizontal="center" vertical="center" wrapText="1"/>
    </xf>
    <xf numFmtId="4" fontId="42" fillId="0" borderId="12" xfId="48" applyNumberFormat="1" applyFont="1" applyBorder="1" applyAlignment="1">
      <alignment horizontal="center" vertical="center" wrapText="1"/>
    </xf>
    <xf numFmtId="4" fontId="42" fillId="0" borderId="14" xfId="48" applyNumberFormat="1" applyFont="1" applyBorder="1" applyAlignment="1">
      <alignment horizontal="center" vertical="center" wrapText="1"/>
    </xf>
    <xf numFmtId="4" fontId="42" fillId="0" borderId="13" xfId="48" applyNumberFormat="1" applyFont="1" applyBorder="1" applyAlignment="1">
      <alignment horizontal="center" vertical="center" wrapText="1"/>
    </xf>
    <xf numFmtId="4" fontId="28" fillId="0" borderId="0" xfId="48" applyNumberFormat="1" applyFont="1" applyAlignment="1">
      <alignment horizontal="left" vertical="center" wrapText="1"/>
    </xf>
    <xf numFmtId="4" fontId="52" fillId="0" borderId="0" xfId="48" quotePrefix="1" applyNumberFormat="1" applyFont="1" applyAlignment="1">
      <alignment horizontal="left" vertical="center" wrapText="1"/>
    </xf>
    <xf numFmtId="4" fontId="53" fillId="0" borderId="0" xfId="48" applyNumberFormat="1" applyFont="1" applyAlignment="1">
      <alignment horizontal="center" vertical="center" wrapText="1"/>
    </xf>
    <xf numFmtId="4" fontId="54" fillId="0" borderId="0" xfId="48" applyNumberFormat="1" applyFont="1" applyAlignment="1">
      <alignment horizontal="center" vertical="center" wrapText="1"/>
    </xf>
    <xf numFmtId="4" fontId="55" fillId="0" borderId="0" xfId="48" applyNumberFormat="1" applyFont="1" applyAlignment="1">
      <alignment horizontal="center" vertical="center" wrapText="1"/>
    </xf>
  </cellXfs>
  <cellStyles count="50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Migliaia 2" xfId="43" xr:uid="{00000000-0005-0000-0000-00001D000000}"/>
    <cellStyle name="Migliaia 2 2" xfId="44" xr:uid="{00000000-0005-0000-0000-00001E000000}"/>
    <cellStyle name="Migliaia 3" xfId="45" xr:uid="{00000000-0005-0000-0000-00001F000000}"/>
    <cellStyle name="Neutrale" xfId="9" builtinId="28" customBuiltin="1"/>
    <cellStyle name="Normale" xfId="0" builtinId="0" customBuiltin="1"/>
    <cellStyle name="Normale 2" xfId="46" xr:uid="{00000000-0005-0000-0000-000022000000}"/>
    <cellStyle name="Normale 3" xfId="47" xr:uid="{00000000-0005-0000-0000-000023000000}"/>
    <cellStyle name="Normale 4" xfId="48" xr:uid="{00000000-0005-0000-0000-000024000000}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L45"/>
  <sheetViews>
    <sheetView view="pageBreakPreview" topLeftCell="A13" zoomScaleNormal="100" zoomScaleSheetLayoutView="100" workbookViewId="0">
      <selection activeCell="A34" sqref="A34:XFD38"/>
    </sheetView>
  </sheetViews>
  <sheetFormatPr defaultRowHeight="13.2" x14ac:dyDescent="0.25"/>
  <cols>
    <col min="1" max="1" width="70.77734375" style="1" customWidth="1"/>
    <col min="2" max="3" width="18" style="1" customWidth="1"/>
    <col min="4" max="4" width="18" style="1" hidden="1" customWidth="1"/>
    <col min="5" max="5" width="18" style="1" customWidth="1"/>
    <col min="6" max="6" width="9.109375" style="1"/>
    <col min="7" max="7" width="12.5546875" style="1" customWidth="1"/>
    <col min="8" max="256" width="9.109375" style="1"/>
    <col min="257" max="257" width="69.88671875" style="1" bestFit="1" customWidth="1"/>
    <col min="258" max="259" width="18" style="1" customWidth="1"/>
    <col min="260" max="260" width="9.109375" style="1" hidden="1" customWidth="1"/>
    <col min="261" max="261" width="18" style="1" customWidth="1"/>
    <col min="262" max="262" width="9.109375" style="1"/>
    <col min="263" max="263" width="11.6640625" style="1" bestFit="1" customWidth="1"/>
    <col min="264" max="512" width="9.109375" style="1"/>
    <col min="513" max="513" width="69.88671875" style="1" bestFit="1" customWidth="1"/>
    <col min="514" max="515" width="18" style="1" customWidth="1"/>
    <col min="516" max="516" width="9.109375" style="1" hidden="1" customWidth="1"/>
    <col min="517" max="517" width="18" style="1" customWidth="1"/>
    <col min="518" max="518" width="9.109375" style="1"/>
    <col min="519" max="519" width="11.6640625" style="1" bestFit="1" customWidth="1"/>
    <col min="520" max="768" width="9.109375" style="1"/>
    <col min="769" max="769" width="69.88671875" style="1" bestFit="1" customWidth="1"/>
    <col min="770" max="771" width="18" style="1" customWidth="1"/>
    <col min="772" max="772" width="9.109375" style="1" hidden="1" customWidth="1"/>
    <col min="773" max="773" width="18" style="1" customWidth="1"/>
    <col min="774" max="774" width="9.109375" style="1"/>
    <col min="775" max="775" width="11.6640625" style="1" bestFit="1" customWidth="1"/>
    <col min="776" max="1024" width="9.109375" style="1"/>
    <col min="1025" max="1025" width="69.88671875" style="1" bestFit="1" customWidth="1"/>
    <col min="1026" max="1027" width="18" style="1" customWidth="1"/>
    <col min="1028" max="1028" width="9.109375" style="1" hidden="1" customWidth="1"/>
    <col min="1029" max="1029" width="18" style="1" customWidth="1"/>
    <col min="1030" max="1030" width="9.109375" style="1"/>
    <col min="1031" max="1031" width="11.6640625" style="1" bestFit="1" customWidth="1"/>
    <col min="1032" max="1280" width="9.109375" style="1"/>
    <col min="1281" max="1281" width="69.88671875" style="1" bestFit="1" customWidth="1"/>
    <col min="1282" max="1283" width="18" style="1" customWidth="1"/>
    <col min="1284" max="1284" width="9.109375" style="1" hidden="1" customWidth="1"/>
    <col min="1285" max="1285" width="18" style="1" customWidth="1"/>
    <col min="1286" max="1286" width="9.109375" style="1"/>
    <col min="1287" max="1287" width="11.6640625" style="1" bestFit="1" customWidth="1"/>
    <col min="1288" max="1536" width="9.109375" style="1"/>
    <col min="1537" max="1537" width="69.88671875" style="1" bestFit="1" customWidth="1"/>
    <col min="1538" max="1539" width="18" style="1" customWidth="1"/>
    <col min="1540" max="1540" width="9.109375" style="1" hidden="1" customWidth="1"/>
    <col min="1541" max="1541" width="18" style="1" customWidth="1"/>
    <col min="1542" max="1542" width="9.109375" style="1"/>
    <col min="1543" max="1543" width="11.6640625" style="1" bestFit="1" customWidth="1"/>
    <col min="1544" max="1792" width="9.109375" style="1"/>
    <col min="1793" max="1793" width="69.88671875" style="1" bestFit="1" customWidth="1"/>
    <col min="1794" max="1795" width="18" style="1" customWidth="1"/>
    <col min="1796" max="1796" width="9.109375" style="1" hidden="1" customWidth="1"/>
    <col min="1797" max="1797" width="18" style="1" customWidth="1"/>
    <col min="1798" max="1798" width="9.109375" style="1"/>
    <col min="1799" max="1799" width="11.6640625" style="1" bestFit="1" customWidth="1"/>
    <col min="1800" max="2048" width="9.109375" style="1"/>
    <col min="2049" max="2049" width="69.88671875" style="1" bestFit="1" customWidth="1"/>
    <col min="2050" max="2051" width="18" style="1" customWidth="1"/>
    <col min="2052" max="2052" width="9.109375" style="1" hidden="1" customWidth="1"/>
    <col min="2053" max="2053" width="18" style="1" customWidth="1"/>
    <col min="2054" max="2054" width="9.109375" style="1"/>
    <col min="2055" max="2055" width="11.6640625" style="1" bestFit="1" customWidth="1"/>
    <col min="2056" max="2304" width="9.109375" style="1"/>
    <col min="2305" max="2305" width="69.88671875" style="1" bestFit="1" customWidth="1"/>
    <col min="2306" max="2307" width="18" style="1" customWidth="1"/>
    <col min="2308" max="2308" width="9.109375" style="1" hidden="1" customWidth="1"/>
    <col min="2309" max="2309" width="18" style="1" customWidth="1"/>
    <col min="2310" max="2310" width="9.109375" style="1"/>
    <col min="2311" max="2311" width="11.6640625" style="1" bestFit="1" customWidth="1"/>
    <col min="2312" max="2560" width="9.109375" style="1"/>
    <col min="2561" max="2561" width="69.88671875" style="1" bestFit="1" customWidth="1"/>
    <col min="2562" max="2563" width="18" style="1" customWidth="1"/>
    <col min="2564" max="2564" width="9.109375" style="1" hidden="1" customWidth="1"/>
    <col min="2565" max="2565" width="18" style="1" customWidth="1"/>
    <col min="2566" max="2566" width="9.109375" style="1"/>
    <col min="2567" max="2567" width="11.6640625" style="1" bestFit="1" customWidth="1"/>
    <col min="2568" max="2816" width="9.109375" style="1"/>
    <col min="2817" max="2817" width="69.88671875" style="1" bestFit="1" customWidth="1"/>
    <col min="2818" max="2819" width="18" style="1" customWidth="1"/>
    <col min="2820" max="2820" width="9.109375" style="1" hidden="1" customWidth="1"/>
    <col min="2821" max="2821" width="18" style="1" customWidth="1"/>
    <col min="2822" max="2822" width="9.109375" style="1"/>
    <col min="2823" max="2823" width="11.6640625" style="1" bestFit="1" customWidth="1"/>
    <col min="2824" max="3072" width="9.109375" style="1"/>
    <col min="3073" max="3073" width="69.88671875" style="1" bestFit="1" customWidth="1"/>
    <col min="3074" max="3075" width="18" style="1" customWidth="1"/>
    <col min="3076" max="3076" width="9.109375" style="1" hidden="1" customWidth="1"/>
    <col min="3077" max="3077" width="18" style="1" customWidth="1"/>
    <col min="3078" max="3078" width="9.109375" style="1"/>
    <col min="3079" max="3079" width="11.6640625" style="1" bestFit="1" customWidth="1"/>
    <col min="3080" max="3328" width="9.109375" style="1"/>
    <col min="3329" max="3329" width="69.88671875" style="1" bestFit="1" customWidth="1"/>
    <col min="3330" max="3331" width="18" style="1" customWidth="1"/>
    <col min="3332" max="3332" width="9.109375" style="1" hidden="1" customWidth="1"/>
    <col min="3333" max="3333" width="18" style="1" customWidth="1"/>
    <col min="3334" max="3334" width="9.109375" style="1"/>
    <col min="3335" max="3335" width="11.6640625" style="1" bestFit="1" customWidth="1"/>
    <col min="3336" max="3584" width="9.109375" style="1"/>
    <col min="3585" max="3585" width="69.88671875" style="1" bestFit="1" customWidth="1"/>
    <col min="3586" max="3587" width="18" style="1" customWidth="1"/>
    <col min="3588" max="3588" width="9.109375" style="1" hidden="1" customWidth="1"/>
    <col min="3589" max="3589" width="18" style="1" customWidth="1"/>
    <col min="3590" max="3590" width="9.109375" style="1"/>
    <col min="3591" max="3591" width="11.6640625" style="1" bestFit="1" customWidth="1"/>
    <col min="3592" max="3840" width="9.109375" style="1"/>
    <col min="3841" max="3841" width="69.88671875" style="1" bestFit="1" customWidth="1"/>
    <col min="3842" max="3843" width="18" style="1" customWidth="1"/>
    <col min="3844" max="3844" width="9.109375" style="1" hidden="1" customWidth="1"/>
    <col min="3845" max="3845" width="18" style="1" customWidth="1"/>
    <col min="3846" max="3846" width="9.109375" style="1"/>
    <col min="3847" max="3847" width="11.6640625" style="1" bestFit="1" customWidth="1"/>
    <col min="3848" max="4096" width="9.109375" style="1"/>
    <col min="4097" max="4097" width="69.88671875" style="1" bestFit="1" customWidth="1"/>
    <col min="4098" max="4099" width="18" style="1" customWidth="1"/>
    <col min="4100" max="4100" width="9.109375" style="1" hidden="1" customWidth="1"/>
    <col min="4101" max="4101" width="18" style="1" customWidth="1"/>
    <col min="4102" max="4102" width="9.109375" style="1"/>
    <col min="4103" max="4103" width="11.6640625" style="1" bestFit="1" customWidth="1"/>
    <col min="4104" max="4352" width="9.109375" style="1"/>
    <col min="4353" max="4353" width="69.88671875" style="1" bestFit="1" customWidth="1"/>
    <col min="4354" max="4355" width="18" style="1" customWidth="1"/>
    <col min="4356" max="4356" width="9.109375" style="1" hidden="1" customWidth="1"/>
    <col min="4357" max="4357" width="18" style="1" customWidth="1"/>
    <col min="4358" max="4358" width="9.109375" style="1"/>
    <col min="4359" max="4359" width="11.6640625" style="1" bestFit="1" customWidth="1"/>
    <col min="4360" max="4608" width="9.109375" style="1"/>
    <col min="4609" max="4609" width="69.88671875" style="1" bestFit="1" customWidth="1"/>
    <col min="4610" max="4611" width="18" style="1" customWidth="1"/>
    <col min="4612" max="4612" width="9.109375" style="1" hidden="1" customWidth="1"/>
    <col min="4613" max="4613" width="18" style="1" customWidth="1"/>
    <col min="4614" max="4614" width="9.109375" style="1"/>
    <col min="4615" max="4615" width="11.6640625" style="1" bestFit="1" customWidth="1"/>
    <col min="4616" max="4864" width="9.109375" style="1"/>
    <col min="4865" max="4865" width="69.88671875" style="1" bestFit="1" customWidth="1"/>
    <col min="4866" max="4867" width="18" style="1" customWidth="1"/>
    <col min="4868" max="4868" width="9.109375" style="1" hidden="1" customWidth="1"/>
    <col min="4869" max="4869" width="18" style="1" customWidth="1"/>
    <col min="4870" max="4870" width="9.109375" style="1"/>
    <col min="4871" max="4871" width="11.6640625" style="1" bestFit="1" customWidth="1"/>
    <col min="4872" max="5120" width="9.109375" style="1"/>
    <col min="5121" max="5121" width="69.88671875" style="1" bestFit="1" customWidth="1"/>
    <col min="5122" max="5123" width="18" style="1" customWidth="1"/>
    <col min="5124" max="5124" width="9.109375" style="1" hidden="1" customWidth="1"/>
    <col min="5125" max="5125" width="18" style="1" customWidth="1"/>
    <col min="5126" max="5126" width="9.109375" style="1"/>
    <col min="5127" max="5127" width="11.6640625" style="1" bestFit="1" customWidth="1"/>
    <col min="5128" max="5376" width="9.109375" style="1"/>
    <col min="5377" max="5377" width="69.88671875" style="1" bestFit="1" customWidth="1"/>
    <col min="5378" max="5379" width="18" style="1" customWidth="1"/>
    <col min="5380" max="5380" width="9.109375" style="1" hidden="1" customWidth="1"/>
    <col min="5381" max="5381" width="18" style="1" customWidth="1"/>
    <col min="5382" max="5382" width="9.109375" style="1"/>
    <col min="5383" max="5383" width="11.6640625" style="1" bestFit="1" customWidth="1"/>
    <col min="5384" max="5632" width="9.109375" style="1"/>
    <col min="5633" max="5633" width="69.88671875" style="1" bestFit="1" customWidth="1"/>
    <col min="5634" max="5635" width="18" style="1" customWidth="1"/>
    <col min="5636" max="5636" width="9.109375" style="1" hidden="1" customWidth="1"/>
    <col min="5637" max="5637" width="18" style="1" customWidth="1"/>
    <col min="5638" max="5638" width="9.109375" style="1"/>
    <col min="5639" max="5639" width="11.6640625" style="1" bestFit="1" customWidth="1"/>
    <col min="5640" max="5888" width="9.109375" style="1"/>
    <col min="5889" max="5889" width="69.88671875" style="1" bestFit="1" customWidth="1"/>
    <col min="5890" max="5891" width="18" style="1" customWidth="1"/>
    <col min="5892" max="5892" width="9.109375" style="1" hidden="1" customWidth="1"/>
    <col min="5893" max="5893" width="18" style="1" customWidth="1"/>
    <col min="5894" max="5894" width="9.109375" style="1"/>
    <col min="5895" max="5895" width="11.6640625" style="1" bestFit="1" customWidth="1"/>
    <col min="5896" max="6144" width="9.109375" style="1"/>
    <col min="6145" max="6145" width="69.88671875" style="1" bestFit="1" customWidth="1"/>
    <col min="6146" max="6147" width="18" style="1" customWidth="1"/>
    <col min="6148" max="6148" width="9.109375" style="1" hidden="1" customWidth="1"/>
    <col min="6149" max="6149" width="18" style="1" customWidth="1"/>
    <col min="6150" max="6150" width="9.109375" style="1"/>
    <col min="6151" max="6151" width="11.6640625" style="1" bestFit="1" customWidth="1"/>
    <col min="6152" max="6400" width="9.109375" style="1"/>
    <col min="6401" max="6401" width="69.88671875" style="1" bestFit="1" customWidth="1"/>
    <col min="6402" max="6403" width="18" style="1" customWidth="1"/>
    <col min="6404" max="6404" width="9.109375" style="1" hidden="1" customWidth="1"/>
    <col min="6405" max="6405" width="18" style="1" customWidth="1"/>
    <col min="6406" max="6406" width="9.109375" style="1"/>
    <col min="6407" max="6407" width="11.6640625" style="1" bestFit="1" customWidth="1"/>
    <col min="6408" max="6656" width="9.109375" style="1"/>
    <col min="6657" max="6657" width="69.88671875" style="1" bestFit="1" customWidth="1"/>
    <col min="6658" max="6659" width="18" style="1" customWidth="1"/>
    <col min="6660" max="6660" width="9.109375" style="1" hidden="1" customWidth="1"/>
    <col min="6661" max="6661" width="18" style="1" customWidth="1"/>
    <col min="6662" max="6662" width="9.109375" style="1"/>
    <col min="6663" max="6663" width="11.6640625" style="1" bestFit="1" customWidth="1"/>
    <col min="6664" max="6912" width="9.109375" style="1"/>
    <col min="6913" max="6913" width="69.88671875" style="1" bestFit="1" customWidth="1"/>
    <col min="6914" max="6915" width="18" style="1" customWidth="1"/>
    <col min="6916" max="6916" width="9.109375" style="1" hidden="1" customWidth="1"/>
    <col min="6917" max="6917" width="18" style="1" customWidth="1"/>
    <col min="6918" max="6918" width="9.109375" style="1"/>
    <col min="6919" max="6919" width="11.6640625" style="1" bestFit="1" customWidth="1"/>
    <col min="6920" max="7168" width="9.109375" style="1"/>
    <col min="7169" max="7169" width="69.88671875" style="1" bestFit="1" customWidth="1"/>
    <col min="7170" max="7171" width="18" style="1" customWidth="1"/>
    <col min="7172" max="7172" width="9.109375" style="1" hidden="1" customWidth="1"/>
    <col min="7173" max="7173" width="18" style="1" customWidth="1"/>
    <col min="7174" max="7174" width="9.109375" style="1"/>
    <col min="7175" max="7175" width="11.6640625" style="1" bestFit="1" customWidth="1"/>
    <col min="7176" max="7424" width="9.109375" style="1"/>
    <col min="7425" max="7425" width="69.88671875" style="1" bestFit="1" customWidth="1"/>
    <col min="7426" max="7427" width="18" style="1" customWidth="1"/>
    <col min="7428" max="7428" width="9.109375" style="1" hidden="1" customWidth="1"/>
    <col min="7429" max="7429" width="18" style="1" customWidth="1"/>
    <col min="7430" max="7430" width="9.109375" style="1"/>
    <col min="7431" max="7431" width="11.6640625" style="1" bestFit="1" customWidth="1"/>
    <col min="7432" max="7680" width="9.109375" style="1"/>
    <col min="7681" max="7681" width="69.88671875" style="1" bestFit="1" customWidth="1"/>
    <col min="7682" max="7683" width="18" style="1" customWidth="1"/>
    <col min="7684" max="7684" width="9.109375" style="1" hidden="1" customWidth="1"/>
    <col min="7685" max="7685" width="18" style="1" customWidth="1"/>
    <col min="7686" max="7686" width="9.109375" style="1"/>
    <col min="7687" max="7687" width="11.6640625" style="1" bestFit="1" customWidth="1"/>
    <col min="7688" max="7936" width="9.109375" style="1"/>
    <col min="7937" max="7937" width="69.88671875" style="1" bestFit="1" customWidth="1"/>
    <col min="7938" max="7939" width="18" style="1" customWidth="1"/>
    <col min="7940" max="7940" width="9.109375" style="1" hidden="1" customWidth="1"/>
    <col min="7941" max="7941" width="18" style="1" customWidth="1"/>
    <col min="7942" max="7942" width="9.109375" style="1"/>
    <col min="7943" max="7943" width="11.6640625" style="1" bestFit="1" customWidth="1"/>
    <col min="7944" max="8192" width="9.109375" style="1"/>
    <col min="8193" max="8193" width="69.88671875" style="1" bestFit="1" customWidth="1"/>
    <col min="8194" max="8195" width="18" style="1" customWidth="1"/>
    <col min="8196" max="8196" width="9.109375" style="1" hidden="1" customWidth="1"/>
    <col min="8197" max="8197" width="18" style="1" customWidth="1"/>
    <col min="8198" max="8198" width="9.109375" style="1"/>
    <col min="8199" max="8199" width="11.6640625" style="1" bestFit="1" customWidth="1"/>
    <col min="8200" max="8448" width="9.109375" style="1"/>
    <col min="8449" max="8449" width="69.88671875" style="1" bestFit="1" customWidth="1"/>
    <col min="8450" max="8451" width="18" style="1" customWidth="1"/>
    <col min="8452" max="8452" width="9.109375" style="1" hidden="1" customWidth="1"/>
    <col min="8453" max="8453" width="18" style="1" customWidth="1"/>
    <col min="8454" max="8454" width="9.109375" style="1"/>
    <col min="8455" max="8455" width="11.6640625" style="1" bestFit="1" customWidth="1"/>
    <col min="8456" max="8704" width="9.109375" style="1"/>
    <col min="8705" max="8705" width="69.88671875" style="1" bestFit="1" customWidth="1"/>
    <col min="8706" max="8707" width="18" style="1" customWidth="1"/>
    <col min="8708" max="8708" width="9.109375" style="1" hidden="1" customWidth="1"/>
    <col min="8709" max="8709" width="18" style="1" customWidth="1"/>
    <col min="8710" max="8710" width="9.109375" style="1"/>
    <col min="8711" max="8711" width="11.6640625" style="1" bestFit="1" customWidth="1"/>
    <col min="8712" max="8960" width="9.109375" style="1"/>
    <col min="8961" max="8961" width="69.88671875" style="1" bestFit="1" customWidth="1"/>
    <col min="8962" max="8963" width="18" style="1" customWidth="1"/>
    <col min="8964" max="8964" width="9.109375" style="1" hidden="1" customWidth="1"/>
    <col min="8965" max="8965" width="18" style="1" customWidth="1"/>
    <col min="8966" max="8966" width="9.109375" style="1"/>
    <col min="8967" max="8967" width="11.6640625" style="1" bestFit="1" customWidth="1"/>
    <col min="8968" max="9216" width="9.109375" style="1"/>
    <col min="9217" max="9217" width="69.88671875" style="1" bestFit="1" customWidth="1"/>
    <col min="9218" max="9219" width="18" style="1" customWidth="1"/>
    <col min="9220" max="9220" width="9.109375" style="1" hidden="1" customWidth="1"/>
    <col min="9221" max="9221" width="18" style="1" customWidth="1"/>
    <col min="9222" max="9222" width="9.109375" style="1"/>
    <col min="9223" max="9223" width="11.6640625" style="1" bestFit="1" customWidth="1"/>
    <col min="9224" max="9472" width="9.109375" style="1"/>
    <col min="9473" max="9473" width="69.88671875" style="1" bestFit="1" customWidth="1"/>
    <col min="9474" max="9475" width="18" style="1" customWidth="1"/>
    <col min="9476" max="9476" width="9.109375" style="1" hidden="1" customWidth="1"/>
    <col min="9477" max="9477" width="18" style="1" customWidth="1"/>
    <col min="9478" max="9478" width="9.109375" style="1"/>
    <col min="9479" max="9479" width="11.6640625" style="1" bestFit="1" customWidth="1"/>
    <col min="9480" max="9728" width="9.109375" style="1"/>
    <col min="9729" max="9729" width="69.88671875" style="1" bestFit="1" customWidth="1"/>
    <col min="9730" max="9731" width="18" style="1" customWidth="1"/>
    <col min="9732" max="9732" width="9.109375" style="1" hidden="1" customWidth="1"/>
    <col min="9733" max="9733" width="18" style="1" customWidth="1"/>
    <col min="9734" max="9734" width="9.109375" style="1"/>
    <col min="9735" max="9735" width="11.6640625" style="1" bestFit="1" customWidth="1"/>
    <col min="9736" max="9984" width="9.109375" style="1"/>
    <col min="9985" max="9985" width="69.88671875" style="1" bestFit="1" customWidth="1"/>
    <col min="9986" max="9987" width="18" style="1" customWidth="1"/>
    <col min="9988" max="9988" width="9.109375" style="1" hidden="1" customWidth="1"/>
    <col min="9989" max="9989" width="18" style="1" customWidth="1"/>
    <col min="9990" max="9990" width="9.109375" style="1"/>
    <col min="9991" max="9991" width="11.6640625" style="1" bestFit="1" customWidth="1"/>
    <col min="9992" max="10240" width="9.109375" style="1"/>
    <col min="10241" max="10241" width="69.88671875" style="1" bestFit="1" customWidth="1"/>
    <col min="10242" max="10243" width="18" style="1" customWidth="1"/>
    <col min="10244" max="10244" width="9.109375" style="1" hidden="1" customWidth="1"/>
    <col min="10245" max="10245" width="18" style="1" customWidth="1"/>
    <col min="10246" max="10246" width="9.109375" style="1"/>
    <col min="10247" max="10247" width="11.6640625" style="1" bestFit="1" customWidth="1"/>
    <col min="10248" max="10496" width="9.109375" style="1"/>
    <col min="10497" max="10497" width="69.88671875" style="1" bestFit="1" customWidth="1"/>
    <col min="10498" max="10499" width="18" style="1" customWidth="1"/>
    <col min="10500" max="10500" width="9.109375" style="1" hidden="1" customWidth="1"/>
    <col min="10501" max="10501" width="18" style="1" customWidth="1"/>
    <col min="10502" max="10502" width="9.109375" style="1"/>
    <col min="10503" max="10503" width="11.6640625" style="1" bestFit="1" customWidth="1"/>
    <col min="10504" max="10752" width="9.109375" style="1"/>
    <col min="10753" max="10753" width="69.88671875" style="1" bestFit="1" customWidth="1"/>
    <col min="10754" max="10755" width="18" style="1" customWidth="1"/>
    <col min="10756" max="10756" width="9.109375" style="1" hidden="1" customWidth="1"/>
    <col min="10757" max="10757" width="18" style="1" customWidth="1"/>
    <col min="10758" max="10758" width="9.109375" style="1"/>
    <col min="10759" max="10759" width="11.6640625" style="1" bestFit="1" customWidth="1"/>
    <col min="10760" max="11008" width="9.109375" style="1"/>
    <col min="11009" max="11009" width="69.88671875" style="1" bestFit="1" customWidth="1"/>
    <col min="11010" max="11011" width="18" style="1" customWidth="1"/>
    <col min="11012" max="11012" width="9.109375" style="1" hidden="1" customWidth="1"/>
    <col min="11013" max="11013" width="18" style="1" customWidth="1"/>
    <col min="11014" max="11014" width="9.109375" style="1"/>
    <col min="11015" max="11015" width="11.6640625" style="1" bestFit="1" customWidth="1"/>
    <col min="11016" max="11264" width="9.109375" style="1"/>
    <col min="11265" max="11265" width="69.88671875" style="1" bestFit="1" customWidth="1"/>
    <col min="11266" max="11267" width="18" style="1" customWidth="1"/>
    <col min="11268" max="11268" width="9.109375" style="1" hidden="1" customWidth="1"/>
    <col min="11269" max="11269" width="18" style="1" customWidth="1"/>
    <col min="11270" max="11270" width="9.109375" style="1"/>
    <col min="11271" max="11271" width="11.6640625" style="1" bestFit="1" customWidth="1"/>
    <col min="11272" max="11520" width="9.109375" style="1"/>
    <col min="11521" max="11521" width="69.88671875" style="1" bestFit="1" customWidth="1"/>
    <col min="11522" max="11523" width="18" style="1" customWidth="1"/>
    <col min="11524" max="11524" width="9.109375" style="1" hidden="1" customWidth="1"/>
    <col min="11525" max="11525" width="18" style="1" customWidth="1"/>
    <col min="11526" max="11526" width="9.109375" style="1"/>
    <col min="11527" max="11527" width="11.6640625" style="1" bestFit="1" customWidth="1"/>
    <col min="11528" max="11776" width="9.109375" style="1"/>
    <col min="11777" max="11777" width="69.88671875" style="1" bestFit="1" customWidth="1"/>
    <col min="11778" max="11779" width="18" style="1" customWidth="1"/>
    <col min="11780" max="11780" width="9.109375" style="1" hidden="1" customWidth="1"/>
    <col min="11781" max="11781" width="18" style="1" customWidth="1"/>
    <col min="11782" max="11782" width="9.109375" style="1"/>
    <col min="11783" max="11783" width="11.6640625" style="1" bestFit="1" customWidth="1"/>
    <col min="11784" max="12032" width="9.109375" style="1"/>
    <col min="12033" max="12033" width="69.88671875" style="1" bestFit="1" customWidth="1"/>
    <col min="12034" max="12035" width="18" style="1" customWidth="1"/>
    <col min="12036" max="12036" width="9.109375" style="1" hidden="1" customWidth="1"/>
    <col min="12037" max="12037" width="18" style="1" customWidth="1"/>
    <col min="12038" max="12038" width="9.109375" style="1"/>
    <col min="12039" max="12039" width="11.6640625" style="1" bestFit="1" customWidth="1"/>
    <col min="12040" max="12288" width="9.109375" style="1"/>
    <col min="12289" max="12289" width="69.88671875" style="1" bestFit="1" customWidth="1"/>
    <col min="12290" max="12291" width="18" style="1" customWidth="1"/>
    <col min="12292" max="12292" width="9.109375" style="1" hidden="1" customWidth="1"/>
    <col min="12293" max="12293" width="18" style="1" customWidth="1"/>
    <col min="12294" max="12294" width="9.109375" style="1"/>
    <col min="12295" max="12295" width="11.6640625" style="1" bestFit="1" customWidth="1"/>
    <col min="12296" max="12544" width="9.109375" style="1"/>
    <col min="12545" max="12545" width="69.88671875" style="1" bestFit="1" customWidth="1"/>
    <col min="12546" max="12547" width="18" style="1" customWidth="1"/>
    <col min="12548" max="12548" width="9.109375" style="1" hidden="1" customWidth="1"/>
    <col min="12549" max="12549" width="18" style="1" customWidth="1"/>
    <col min="12550" max="12550" width="9.109375" style="1"/>
    <col min="12551" max="12551" width="11.6640625" style="1" bestFit="1" customWidth="1"/>
    <col min="12552" max="12800" width="9.109375" style="1"/>
    <col min="12801" max="12801" width="69.88671875" style="1" bestFit="1" customWidth="1"/>
    <col min="12802" max="12803" width="18" style="1" customWidth="1"/>
    <col min="12804" max="12804" width="9.109375" style="1" hidden="1" customWidth="1"/>
    <col min="12805" max="12805" width="18" style="1" customWidth="1"/>
    <col min="12806" max="12806" width="9.109375" style="1"/>
    <col min="12807" max="12807" width="11.6640625" style="1" bestFit="1" customWidth="1"/>
    <col min="12808" max="13056" width="9.109375" style="1"/>
    <col min="13057" max="13057" width="69.88671875" style="1" bestFit="1" customWidth="1"/>
    <col min="13058" max="13059" width="18" style="1" customWidth="1"/>
    <col min="13060" max="13060" width="9.109375" style="1" hidden="1" customWidth="1"/>
    <col min="13061" max="13061" width="18" style="1" customWidth="1"/>
    <col min="13062" max="13062" width="9.109375" style="1"/>
    <col min="13063" max="13063" width="11.6640625" style="1" bestFit="1" customWidth="1"/>
    <col min="13064" max="13312" width="9.109375" style="1"/>
    <col min="13313" max="13313" width="69.88671875" style="1" bestFit="1" customWidth="1"/>
    <col min="13314" max="13315" width="18" style="1" customWidth="1"/>
    <col min="13316" max="13316" width="9.109375" style="1" hidden="1" customWidth="1"/>
    <col min="13317" max="13317" width="18" style="1" customWidth="1"/>
    <col min="13318" max="13318" width="9.109375" style="1"/>
    <col min="13319" max="13319" width="11.6640625" style="1" bestFit="1" customWidth="1"/>
    <col min="13320" max="13568" width="9.109375" style="1"/>
    <col min="13569" max="13569" width="69.88671875" style="1" bestFit="1" customWidth="1"/>
    <col min="13570" max="13571" width="18" style="1" customWidth="1"/>
    <col min="13572" max="13572" width="9.109375" style="1" hidden="1" customWidth="1"/>
    <col min="13573" max="13573" width="18" style="1" customWidth="1"/>
    <col min="13574" max="13574" width="9.109375" style="1"/>
    <col min="13575" max="13575" width="11.6640625" style="1" bestFit="1" customWidth="1"/>
    <col min="13576" max="13824" width="9.109375" style="1"/>
    <col min="13825" max="13825" width="69.88671875" style="1" bestFit="1" customWidth="1"/>
    <col min="13826" max="13827" width="18" style="1" customWidth="1"/>
    <col min="13828" max="13828" width="9.109375" style="1" hidden="1" customWidth="1"/>
    <col min="13829" max="13829" width="18" style="1" customWidth="1"/>
    <col min="13830" max="13830" width="9.109375" style="1"/>
    <col min="13831" max="13831" width="11.6640625" style="1" bestFit="1" customWidth="1"/>
    <col min="13832" max="14080" width="9.109375" style="1"/>
    <col min="14081" max="14081" width="69.88671875" style="1" bestFit="1" customWidth="1"/>
    <col min="14082" max="14083" width="18" style="1" customWidth="1"/>
    <col min="14084" max="14084" width="9.109375" style="1" hidden="1" customWidth="1"/>
    <col min="14085" max="14085" width="18" style="1" customWidth="1"/>
    <col min="14086" max="14086" width="9.109375" style="1"/>
    <col min="14087" max="14087" width="11.6640625" style="1" bestFit="1" customWidth="1"/>
    <col min="14088" max="14336" width="9.109375" style="1"/>
    <col min="14337" max="14337" width="69.88671875" style="1" bestFit="1" customWidth="1"/>
    <col min="14338" max="14339" width="18" style="1" customWidth="1"/>
    <col min="14340" max="14340" width="9.109375" style="1" hidden="1" customWidth="1"/>
    <col min="14341" max="14341" width="18" style="1" customWidth="1"/>
    <col min="14342" max="14342" width="9.109375" style="1"/>
    <col min="14343" max="14343" width="11.6640625" style="1" bestFit="1" customWidth="1"/>
    <col min="14344" max="14592" width="9.109375" style="1"/>
    <col min="14593" max="14593" width="69.88671875" style="1" bestFit="1" customWidth="1"/>
    <col min="14594" max="14595" width="18" style="1" customWidth="1"/>
    <col min="14596" max="14596" width="9.109375" style="1" hidden="1" customWidth="1"/>
    <col min="14597" max="14597" width="18" style="1" customWidth="1"/>
    <col min="14598" max="14598" width="9.109375" style="1"/>
    <col min="14599" max="14599" width="11.6640625" style="1" bestFit="1" customWidth="1"/>
    <col min="14600" max="14848" width="9.109375" style="1"/>
    <col min="14849" max="14849" width="69.88671875" style="1" bestFit="1" customWidth="1"/>
    <col min="14850" max="14851" width="18" style="1" customWidth="1"/>
    <col min="14852" max="14852" width="9.109375" style="1" hidden="1" customWidth="1"/>
    <col min="14853" max="14853" width="18" style="1" customWidth="1"/>
    <col min="14854" max="14854" width="9.109375" style="1"/>
    <col min="14855" max="14855" width="11.6640625" style="1" bestFit="1" customWidth="1"/>
    <col min="14856" max="15104" width="9.109375" style="1"/>
    <col min="15105" max="15105" width="69.88671875" style="1" bestFit="1" customWidth="1"/>
    <col min="15106" max="15107" width="18" style="1" customWidth="1"/>
    <col min="15108" max="15108" width="9.109375" style="1" hidden="1" customWidth="1"/>
    <col min="15109" max="15109" width="18" style="1" customWidth="1"/>
    <col min="15110" max="15110" width="9.109375" style="1"/>
    <col min="15111" max="15111" width="11.6640625" style="1" bestFit="1" customWidth="1"/>
    <col min="15112" max="15360" width="9.109375" style="1"/>
    <col min="15361" max="15361" width="69.88671875" style="1" bestFit="1" customWidth="1"/>
    <col min="15362" max="15363" width="18" style="1" customWidth="1"/>
    <col min="15364" max="15364" width="9.109375" style="1" hidden="1" customWidth="1"/>
    <col min="15365" max="15365" width="18" style="1" customWidth="1"/>
    <col min="15366" max="15366" width="9.109375" style="1"/>
    <col min="15367" max="15367" width="11.6640625" style="1" bestFit="1" customWidth="1"/>
    <col min="15368" max="15616" width="9.109375" style="1"/>
    <col min="15617" max="15617" width="69.88671875" style="1" bestFit="1" customWidth="1"/>
    <col min="15618" max="15619" width="18" style="1" customWidth="1"/>
    <col min="15620" max="15620" width="9.109375" style="1" hidden="1" customWidth="1"/>
    <col min="15621" max="15621" width="18" style="1" customWidth="1"/>
    <col min="15622" max="15622" width="9.109375" style="1"/>
    <col min="15623" max="15623" width="11.6640625" style="1" bestFit="1" customWidth="1"/>
    <col min="15624" max="15872" width="9.109375" style="1"/>
    <col min="15873" max="15873" width="69.88671875" style="1" bestFit="1" customWidth="1"/>
    <col min="15874" max="15875" width="18" style="1" customWidth="1"/>
    <col min="15876" max="15876" width="9.109375" style="1" hidden="1" customWidth="1"/>
    <col min="15877" max="15877" width="18" style="1" customWidth="1"/>
    <col min="15878" max="15878" width="9.109375" style="1"/>
    <col min="15879" max="15879" width="11.6640625" style="1" bestFit="1" customWidth="1"/>
    <col min="15880" max="16128" width="9.109375" style="1"/>
    <col min="16129" max="16129" width="69.88671875" style="1" bestFit="1" customWidth="1"/>
    <col min="16130" max="16131" width="18" style="1" customWidth="1"/>
    <col min="16132" max="16132" width="9.109375" style="1" hidden="1" customWidth="1"/>
    <col min="16133" max="16133" width="18" style="1" customWidth="1"/>
    <col min="16134" max="16134" width="9.109375" style="1"/>
    <col min="16135" max="16135" width="11.6640625" style="1" bestFit="1" customWidth="1"/>
    <col min="16136" max="16384" width="9.109375" style="1"/>
  </cols>
  <sheetData>
    <row r="1" spans="1:8" ht="36.75" customHeight="1" x14ac:dyDescent="0.25">
      <c r="A1" s="290" t="s">
        <v>224</v>
      </c>
      <c r="B1" s="290"/>
      <c r="C1" s="290"/>
      <c r="D1" s="290"/>
      <c r="E1" s="290"/>
      <c r="F1" s="290"/>
      <c r="G1" s="2"/>
    </row>
    <row r="2" spans="1:8" ht="16.5" customHeight="1" x14ac:dyDescent="0.25">
      <c r="A2" s="291" t="s">
        <v>0</v>
      </c>
      <c r="B2" s="291"/>
      <c r="C2" s="291"/>
      <c r="D2" s="291"/>
      <c r="E2" s="291"/>
    </row>
    <row r="3" spans="1:8" ht="16.5" customHeight="1" x14ac:dyDescent="0.25">
      <c r="A3" s="292"/>
      <c r="B3" s="292"/>
      <c r="C3" s="292"/>
      <c r="D3" s="292"/>
      <c r="E3" s="292"/>
    </row>
    <row r="4" spans="1:8" ht="16.5" customHeight="1" x14ac:dyDescent="0.25">
      <c r="A4" s="292" t="s">
        <v>1</v>
      </c>
      <c r="B4" s="292"/>
      <c r="C4" s="292"/>
      <c r="D4" s="292"/>
      <c r="E4" s="292"/>
    </row>
    <row r="6" spans="1:8" x14ac:dyDescent="0.25">
      <c r="A6" s="293" t="s">
        <v>2</v>
      </c>
      <c r="B6" s="296" t="s">
        <v>3</v>
      </c>
      <c r="C6" s="297"/>
      <c r="D6" s="297"/>
      <c r="E6" s="298"/>
    </row>
    <row r="7" spans="1:8" x14ac:dyDescent="0.25">
      <c r="A7" s="294"/>
      <c r="B7" s="296" t="s">
        <v>4</v>
      </c>
      <c r="C7" s="298"/>
      <c r="D7" s="3"/>
      <c r="E7" s="293" t="s">
        <v>5</v>
      </c>
    </row>
    <row r="8" spans="1:8" x14ac:dyDescent="0.25">
      <c r="A8" s="295"/>
      <c r="B8" s="4">
        <v>2023</v>
      </c>
      <c r="C8" s="4">
        <v>2024</v>
      </c>
      <c r="D8" s="4" t="s">
        <v>6</v>
      </c>
      <c r="E8" s="295"/>
    </row>
    <row r="9" spans="1:8" x14ac:dyDescent="0.25">
      <c r="A9" s="226" t="s">
        <v>7</v>
      </c>
      <c r="B9" s="227">
        <f>+'Scheda B 2023_2024'!AO51</f>
        <v>653239</v>
      </c>
      <c r="C9" s="227">
        <f>+'Scheda B 2023_2024'!AP51</f>
        <v>757900</v>
      </c>
      <c r="D9" s="227"/>
      <c r="E9" s="227">
        <f>+B9+C9</f>
        <v>1411139</v>
      </c>
    </row>
    <row r="10" spans="1:8" x14ac:dyDescent="0.25">
      <c r="A10" s="226" t="s">
        <v>8</v>
      </c>
      <c r="B10" s="227"/>
      <c r="C10" s="227"/>
      <c r="D10" s="227"/>
      <c r="E10" s="227"/>
    </row>
    <row r="11" spans="1:8" ht="15.75" customHeight="1" x14ac:dyDescent="0.25">
      <c r="A11" s="226" t="s">
        <v>9</v>
      </c>
      <c r="B11" s="227">
        <f>+'Scheda B 2023_2024'!AU51</f>
        <v>218400</v>
      </c>
      <c r="C11" s="227">
        <f>+'Scheda B 2023_2024'!AV51</f>
        <v>218400</v>
      </c>
      <c r="D11" s="227"/>
      <c r="E11" s="227">
        <f t="shared" ref="E11" si="0">+B11+C11</f>
        <v>436800</v>
      </c>
      <c r="H11" s="5"/>
    </row>
    <row r="12" spans="1:8" x14ac:dyDescent="0.25">
      <c r="A12" s="226" t="s">
        <v>10</v>
      </c>
      <c r="B12" s="228">
        <f>+'Scheda B 2023_2024'!AQ51</f>
        <v>3442390.6666666665</v>
      </c>
      <c r="C12" s="228">
        <f>+'Scheda B 2023_2024'!AR51</f>
        <v>3901755.4333333331</v>
      </c>
      <c r="D12" s="228"/>
      <c r="E12" s="227">
        <f>+B12+C12</f>
        <v>7344146.0999999996</v>
      </c>
    </row>
    <row r="13" spans="1:8" ht="38.25" customHeight="1" x14ac:dyDescent="0.25">
      <c r="A13" s="229" t="s">
        <v>11</v>
      </c>
      <c r="B13" s="228"/>
      <c r="C13" s="228"/>
      <c r="D13" s="228"/>
      <c r="E13" s="227"/>
    </row>
    <row r="14" spans="1:8" x14ac:dyDescent="0.25">
      <c r="A14" s="226" t="s">
        <v>12</v>
      </c>
      <c r="B14" s="228"/>
      <c r="C14" s="228"/>
      <c r="D14" s="228"/>
      <c r="E14" s="227"/>
    </row>
    <row r="15" spans="1:8" x14ac:dyDescent="0.25">
      <c r="A15" s="226" t="s">
        <v>13</v>
      </c>
      <c r="B15" s="228">
        <f>+'Scheda B 2023_2024'!AW51</f>
        <v>68736.78</v>
      </c>
      <c r="C15" s="228"/>
      <c r="D15" s="228"/>
      <c r="E15" s="227">
        <f t="shared" ref="E15" si="1">+B15+C15</f>
        <v>68736.78</v>
      </c>
    </row>
    <row r="16" spans="1:8" x14ac:dyDescent="0.25">
      <c r="A16" s="6" t="s">
        <v>14</v>
      </c>
      <c r="B16" s="7">
        <f>SUM(B9:B15)</f>
        <v>4382766.4466666663</v>
      </c>
      <c r="C16" s="7">
        <f>SUM(C9:C15)</f>
        <v>4878055.4333333336</v>
      </c>
      <c r="D16" s="7">
        <f t="shared" ref="D16" si="2">SUM(D9:D15)</f>
        <v>0</v>
      </c>
      <c r="E16" s="7">
        <f>+B16+C16</f>
        <v>9260821.879999999</v>
      </c>
    </row>
    <row r="18" spans="1:8" x14ac:dyDescent="0.25">
      <c r="A18" s="285"/>
      <c r="B18" s="285"/>
      <c r="C18" s="285"/>
      <c r="D18" s="285"/>
      <c r="E18" s="285"/>
    </row>
    <row r="20" spans="1:8" x14ac:dyDescent="0.25">
      <c r="C20" s="8" t="s">
        <v>15</v>
      </c>
      <c r="D20" s="8"/>
    </row>
    <row r="21" spans="1:8" ht="15.75" customHeight="1" x14ac:dyDescent="0.25">
      <c r="C21" s="8" t="s">
        <v>177</v>
      </c>
      <c r="D21" s="8"/>
    </row>
    <row r="22" spans="1:8" ht="25.5" hidden="1" customHeight="1" x14ac:dyDescent="0.25">
      <c r="A22" s="9" t="s">
        <v>16</v>
      </c>
    </row>
    <row r="23" spans="1:8" s="10" customFormat="1" ht="81.900000000000006" hidden="1" customHeight="1" x14ac:dyDescent="0.3">
      <c r="A23" s="286" t="s">
        <v>335</v>
      </c>
      <c r="B23" s="286"/>
      <c r="C23" s="286"/>
      <c r="D23" s="287"/>
      <c r="E23" s="286"/>
      <c r="H23" s="243"/>
    </row>
    <row r="24" spans="1:8" ht="35.4" hidden="1" customHeight="1" x14ac:dyDescent="0.25">
      <c r="A24" s="288"/>
      <c r="B24" s="288"/>
      <c r="C24" s="288"/>
      <c r="D24" s="289"/>
      <c r="E24" s="288"/>
      <c r="H24" s="244"/>
    </row>
    <row r="25" spans="1:8" hidden="1" x14ac:dyDescent="0.25">
      <c r="E25" s="1">
        <f>SUM(E9:E15)</f>
        <v>9260821.879999999</v>
      </c>
    </row>
    <row r="26" spans="1:8" x14ac:dyDescent="0.25">
      <c r="E26" s="1">
        <f>SUM('Scheda B 2023_2024'!AO51:AW51)-E16</f>
        <v>0</v>
      </c>
    </row>
    <row r="34" spans="3:8" hidden="1" x14ac:dyDescent="0.25"/>
    <row r="35" spans="3:8" hidden="1" x14ac:dyDescent="0.25">
      <c r="C35" s="12" t="s">
        <v>17</v>
      </c>
      <c r="D35" s="12"/>
      <c r="E35" s="12">
        <f>+E9+E11+E12-E16+E15</f>
        <v>6.6938810050487518E-10</v>
      </c>
    </row>
    <row r="36" spans="3:8" hidden="1" x14ac:dyDescent="0.25">
      <c r="C36" s="13" t="s">
        <v>18</v>
      </c>
      <c r="D36" s="14"/>
      <c r="E36" s="13">
        <f>+E16-SUM('Scheda B 2023_2024'!AO51:AW51)</f>
        <v>0</v>
      </c>
    </row>
    <row r="37" spans="3:8" hidden="1" x14ac:dyDescent="0.25">
      <c r="C37" s="12" t="s">
        <v>19</v>
      </c>
      <c r="D37" s="15"/>
      <c r="E37" s="12">
        <f>+E16-'Scheda B 2023_2024'!AT53</f>
        <v>9260821.879999999</v>
      </c>
    </row>
    <row r="38" spans="3:8" ht="26.4" hidden="1" x14ac:dyDescent="0.25">
      <c r="D38" s="244" t="s">
        <v>315</v>
      </c>
      <c r="H38" s="244"/>
    </row>
    <row r="42" spans="3:8" x14ac:dyDescent="0.25">
      <c r="D42" s="14"/>
      <c r="H42" s="14"/>
    </row>
    <row r="45" spans="3:8" x14ac:dyDescent="0.25">
      <c r="D45" s="14"/>
      <c r="H45" s="14"/>
    </row>
  </sheetData>
  <mergeCells count="11">
    <mergeCell ref="A18:E18"/>
    <mergeCell ref="A23:E23"/>
    <mergeCell ref="A24:E24"/>
    <mergeCell ref="A1:F1"/>
    <mergeCell ref="A2:E2"/>
    <mergeCell ref="A3:E3"/>
    <mergeCell ref="A4:E4"/>
    <mergeCell ref="A6:A8"/>
    <mergeCell ref="B6:E6"/>
    <mergeCell ref="B7:C7"/>
    <mergeCell ref="E7:E8"/>
  </mergeCells>
  <printOptions horizontalCentered="1"/>
  <pageMargins left="0" right="0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4"/>
  <sheetViews>
    <sheetView topLeftCell="B29" zoomScale="80" zoomScaleNormal="80" zoomScaleSheetLayoutView="100" workbookViewId="0">
      <selection activeCell="A34" sqref="A34:XFD38"/>
    </sheetView>
  </sheetViews>
  <sheetFormatPr defaultColWidth="9.109375" defaultRowHeight="13.2" x14ac:dyDescent="0.3"/>
  <cols>
    <col min="1" max="1" width="5.109375" style="123" hidden="1" customWidth="1"/>
    <col min="2" max="2" width="8.77734375" style="219" customWidth="1"/>
    <col min="3" max="3" width="5.88671875" style="125" hidden="1" customWidth="1"/>
    <col min="4" max="4" width="13.88671875" style="183" customWidth="1"/>
    <col min="5" max="5" width="12.6640625" style="16" customWidth="1"/>
    <col min="6" max="7" width="5.88671875" style="17" customWidth="1"/>
    <col min="8" max="8" width="6" style="16" customWidth="1"/>
    <col min="9" max="9" width="9.44140625" style="17" customWidth="1"/>
    <col min="10" max="10" width="5.6640625" style="18" customWidth="1"/>
    <col min="11" max="11" width="10.44140625" style="18" customWidth="1"/>
    <col min="12" max="12" width="9.44140625" style="18" customWidth="1"/>
    <col min="13" max="13" width="8.33203125" style="19" customWidth="1"/>
    <col min="14" max="14" width="54.109375" style="11" customWidth="1"/>
    <col min="15" max="15" width="5.88671875" style="18" customWidth="1"/>
    <col min="16" max="16" width="17.21875" style="18" customWidth="1"/>
    <col min="17" max="17" width="9.33203125" style="18" customWidth="1"/>
    <col min="18" max="18" width="5.5546875" style="17" customWidth="1"/>
    <col min="19" max="20" width="11.6640625" style="20" bestFit="1" customWidth="1"/>
    <col min="21" max="21" width="12" style="11" customWidth="1"/>
    <col min="22" max="22" width="12.6640625" style="11" customWidth="1"/>
    <col min="23" max="23" width="11.6640625" style="11" customWidth="1"/>
    <col min="24" max="24" width="4.6640625" style="11" customWidth="1"/>
    <col min="25" max="25" width="11.33203125" style="16" customWidth="1"/>
    <col min="26" max="26" width="10.6640625" style="16" customWidth="1"/>
    <col min="27" max="27" width="21" style="16" customWidth="1"/>
    <col min="28" max="28" width="14.33203125" style="16" hidden="1" customWidth="1"/>
    <col min="29" max="29" width="14.33203125" style="237" hidden="1" customWidth="1"/>
    <col min="30" max="32" width="14" style="16" hidden="1" customWidth="1"/>
    <col min="33" max="33" width="16.6640625" style="16" hidden="1" customWidth="1"/>
    <col min="34" max="34" width="10.109375" style="16" hidden="1" customWidth="1"/>
    <col min="35" max="35" width="6.33203125" style="18" hidden="1" customWidth="1"/>
    <col min="36" max="36" width="5" style="19" hidden="1" customWidth="1"/>
    <col min="37" max="37" width="18.6640625" style="185" hidden="1" customWidth="1"/>
    <col min="38" max="38" width="19.6640625" style="170" hidden="1" customWidth="1"/>
    <col min="39" max="39" width="15.6640625" style="167" hidden="1" customWidth="1"/>
    <col min="40" max="40" width="6.44140625" style="16" hidden="1" customWidth="1"/>
    <col min="41" max="42" width="9.109375" style="21" hidden="1" customWidth="1"/>
    <col min="43" max="43" width="12" style="21" hidden="1" customWidth="1"/>
    <col min="44" max="44" width="12.109375" style="21" hidden="1" customWidth="1"/>
    <col min="45" max="45" width="11.109375" style="21" hidden="1" customWidth="1"/>
    <col min="46" max="46" width="7.6640625" style="21" hidden="1" customWidth="1"/>
    <col min="47" max="47" width="8.33203125" style="21" hidden="1" customWidth="1"/>
    <col min="48" max="48" width="8.5546875" style="21" hidden="1" customWidth="1"/>
    <col min="49" max="49" width="8.88671875" style="21" hidden="1" customWidth="1"/>
    <col min="50" max="50" width="11" style="21" hidden="1" customWidth="1"/>
    <col min="51" max="51" width="11.5546875" style="21" hidden="1" customWidth="1"/>
    <col min="52" max="52" width="13.5546875" style="21" hidden="1" customWidth="1"/>
    <col min="53" max="53" width="9.6640625" style="21" hidden="1" customWidth="1"/>
    <col min="54" max="16384" width="9.109375" style="11"/>
  </cols>
  <sheetData>
    <row r="1" spans="1:99" ht="23.4" x14ac:dyDescent="0.3">
      <c r="D1" s="323" t="s">
        <v>198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4"/>
      <c r="AD1" s="323"/>
      <c r="AE1" s="323"/>
      <c r="AF1" s="323"/>
      <c r="AK1" s="184"/>
      <c r="AL1" s="166"/>
    </row>
    <row r="2" spans="1:99" ht="13.8" customHeight="1" x14ac:dyDescent="0.3">
      <c r="D2" s="324" t="s">
        <v>20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22"/>
      <c r="AB2" s="22"/>
      <c r="AC2" s="22"/>
      <c r="AD2" s="22"/>
      <c r="AE2" s="22"/>
      <c r="AF2" s="22"/>
      <c r="AK2" s="184"/>
      <c r="AL2" s="168"/>
    </row>
    <row r="3" spans="1:99" ht="21" x14ac:dyDescent="0.3">
      <c r="D3" s="325" t="s">
        <v>21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199"/>
      <c r="AB3" s="199"/>
      <c r="AC3" s="22"/>
      <c r="AD3" s="199"/>
      <c r="AE3" s="199"/>
      <c r="AF3" s="199"/>
      <c r="AK3" s="184"/>
      <c r="AL3" s="169"/>
    </row>
    <row r="4" spans="1:99" x14ac:dyDescent="0.3">
      <c r="D4" s="22"/>
    </row>
    <row r="5" spans="1:99" s="16" customFormat="1" ht="22.8" x14ac:dyDescent="0.3">
      <c r="B5" s="220" t="s">
        <v>243</v>
      </c>
      <c r="C5" s="326" t="s">
        <v>23</v>
      </c>
      <c r="D5" s="327" t="s">
        <v>24</v>
      </c>
      <c r="E5" s="330" t="s">
        <v>25</v>
      </c>
      <c r="F5" s="333" t="s">
        <v>26</v>
      </c>
      <c r="G5" s="336" t="s">
        <v>27</v>
      </c>
      <c r="H5" s="339" t="s">
        <v>28</v>
      </c>
      <c r="I5" s="342" t="s">
        <v>29</v>
      </c>
      <c r="J5" s="336" t="s">
        <v>30</v>
      </c>
      <c r="K5" s="336" t="s">
        <v>31</v>
      </c>
      <c r="L5" s="339" t="s">
        <v>32</v>
      </c>
      <c r="M5" s="336" t="s">
        <v>33</v>
      </c>
      <c r="N5" s="339" t="s">
        <v>34</v>
      </c>
      <c r="O5" s="339" t="s">
        <v>35</v>
      </c>
      <c r="P5" s="339" t="s">
        <v>36</v>
      </c>
      <c r="Q5" s="299" t="s">
        <v>37</v>
      </c>
      <c r="R5" s="302" t="s">
        <v>38</v>
      </c>
      <c r="S5" s="385" t="s">
        <v>168</v>
      </c>
      <c r="T5" s="386"/>
      <c r="U5" s="386"/>
      <c r="V5" s="386"/>
      <c r="W5" s="386"/>
      <c r="X5" s="387"/>
      <c r="Y5" s="345" t="s">
        <v>39</v>
      </c>
      <c r="Z5" s="346"/>
      <c r="AA5" s="367" t="s">
        <v>328</v>
      </c>
      <c r="AB5" s="367" t="s">
        <v>325</v>
      </c>
      <c r="AC5" s="367" t="s">
        <v>298</v>
      </c>
      <c r="AD5" s="347" t="s">
        <v>294</v>
      </c>
      <c r="AE5" s="347" t="s">
        <v>280</v>
      </c>
      <c r="AF5" s="377" t="s">
        <v>287</v>
      </c>
      <c r="AG5" s="356" t="s">
        <v>41</v>
      </c>
      <c r="AH5" s="362" t="s">
        <v>42</v>
      </c>
      <c r="AI5" s="356" t="s">
        <v>43</v>
      </c>
      <c r="AJ5" s="356" t="s">
        <v>44</v>
      </c>
      <c r="AK5" s="382" t="s">
        <v>190</v>
      </c>
      <c r="AL5" s="359" t="s">
        <v>40</v>
      </c>
      <c r="AM5" s="350" t="s">
        <v>202</v>
      </c>
      <c r="AN5" s="353" t="s">
        <v>45</v>
      </c>
      <c r="AO5" s="371" t="s">
        <v>46</v>
      </c>
      <c r="AP5" s="374" t="s">
        <v>192</v>
      </c>
      <c r="AQ5" s="375" t="s">
        <v>47</v>
      </c>
      <c r="AR5" s="376" t="s">
        <v>193</v>
      </c>
      <c r="AS5" s="368" t="s">
        <v>48</v>
      </c>
      <c r="AT5" s="389" t="s">
        <v>194</v>
      </c>
      <c r="AU5" s="368" t="s">
        <v>249</v>
      </c>
      <c r="AV5" s="368" t="s">
        <v>250</v>
      </c>
      <c r="AW5" s="389" t="s">
        <v>49</v>
      </c>
      <c r="AX5" s="390" t="s">
        <v>50</v>
      </c>
      <c r="AY5" s="391" t="s">
        <v>195</v>
      </c>
      <c r="AZ5" s="376" t="s">
        <v>51</v>
      </c>
      <c r="BA5" s="388" t="s">
        <v>52</v>
      </c>
    </row>
    <row r="6" spans="1:99" s="16" customFormat="1" ht="39.6" x14ac:dyDescent="0.3">
      <c r="A6" s="130"/>
      <c r="B6" s="224"/>
      <c r="C6" s="326"/>
      <c r="D6" s="328"/>
      <c r="E6" s="331"/>
      <c r="F6" s="334"/>
      <c r="G6" s="337"/>
      <c r="H6" s="340"/>
      <c r="I6" s="343"/>
      <c r="J6" s="337"/>
      <c r="K6" s="337"/>
      <c r="L6" s="340"/>
      <c r="M6" s="337"/>
      <c r="N6" s="340"/>
      <c r="O6" s="340"/>
      <c r="P6" s="340"/>
      <c r="Q6" s="300"/>
      <c r="R6" s="303"/>
      <c r="S6" s="26" t="s">
        <v>53</v>
      </c>
      <c r="T6" s="26" t="s">
        <v>189</v>
      </c>
      <c r="U6" s="24" t="s">
        <v>54</v>
      </c>
      <c r="V6" s="24" t="s">
        <v>55</v>
      </c>
      <c r="W6" s="345" t="s">
        <v>56</v>
      </c>
      <c r="X6" s="346"/>
      <c r="Y6" s="24" t="s">
        <v>57</v>
      </c>
      <c r="Z6" s="24" t="s">
        <v>58</v>
      </c>
      <c r="AA6" s="348"/>
      <c r="AB6" s="348"/>
      <c r="AC6" s="348"/>
      <c r="AD6" s="348"/>
      <c r="AE6" s="348"/>
      <c r="AF6" s="378"/>
      <c r="AG6" s="380"/>
      <c r="AH6" s="363"/>
      <c r="AI6" s="365"/>
      <c r="AJ6" s="357"/>
      <c r="AK6" s="383"/>
      <c r="AL6" s="360"/>
      <c r="AM6" s="351"/>
      <c r="AN6" s="354"/>
      <c r="AO6" s="372"/>
      <c r="AP6" s="372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</row>
    <row r="7" spans="1:99" s="16" customFormat="1" ht="102.6" customHeight="1" x14ac:dyDescent="0.3">
      <c r="A7" s="222" t="s">
        <v>22</v>
      </c>
      <c r="B7" s="225" t="s">
        <v>22</v>
      </c>
      <c r="C7" s="326"/>
      <c r="D7" s="329"/>
      <c r="E7" s="332"/>
      <c r="F7" s="335"/>
      <c r="G7" s="338"/>
      <c r="H7" s="341"/>
      <c r="I7" s="344"/>
      <c r="J7" s="338"/>
      <c r="K7" s="338"/>
      <c r="L7" s="341"/>
      <c r="M7" s="338"/>
      <c r="N7" s="341"/>
      <c r="O7" s="341"/>
      <c r="P7" s="341"/>
      <c r="Q7" s="301"/>
      <c r="R7" s="304"/>
      <c r="S7" s="32"/>
      <c r="T7" s="32"/>
      <c r="U7" s="33"/>
      <c r="V7" s="33"/>
      <c r="W7" s="34" t="s">
        <v>59</v>
      </c>
      <c r="X7" s="34" t="s">
        <v>60</v>
      </c>
      <c r="Y7" s="24"/>
      <c r="Z7" s="24"/>
      <c r="AA7" s="349"/>
      <c r="AB7" s="349"/>
      <c r="AC7" s="349"/>
      <c r="AD7" s="349"/>
      <c r="AE7" s="349"/>
      <c r="AF7" s="379"/>
      <c r="AG7" s="381"/>
      <c r="AH7" s="364"/>
      <c r="AI7" s="366"/>
      <c r="AJ7" s="358"/>
      <c r="AK7" s="384"/>
      <c r="AL7" s="361"/>
      <c r="AM7" s="352"/>
      <c r="AN7" s="355"/>
      <c r="AO7" s="373"/>
      <c r="AP7" s="373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</row>
    <row r="8" spans="1:99" s="35" customFormat="1" ht="22.8" x14ac:dyDescent="0.3">
      <c r="A8" s="140" t="s">
        <v>61</v>
      </c>
      <c r="B8" s="221" t="s">
        <v>227</v>
      </c>
      <c r="C8" s="223"/>
      <c r="D8" s="182" t="s">
        <v>72</v>
      </c>
      <c r="E8" s="143">
        <v>80001070202</v>
      </c>
      <c r="F8" s="36">
        <v>2022</v>
      </c>
      <c r="G8" s="36">
        <v>2023</v>
      </c>
      <c r="H8" s="37"/>
      <c r="I8" s="37" t="s">
        <v>62</v>
      </c>
      <c r="J8" s="36" t="s">
        <v>62</v>
      </c>
      <c r="K8" s="36" t="s">
        <v>63</v>
      </c>
      <c r="L8" s="37" t="s">
        <v>64</v>
      </c>
      <c r="M8" s="38" t="s">
        <v>65</v>
      </c>
      <c r="N8" s="39" t="s">
        <v>66</v>
      </c>
      <c r="O8" s="37">
        <v>2</v>
      </c>
      <c r="P8" s="40" t="s">
        <v>67</v>
      </c>
      <c r="Q8" s="37" t="s">
        <v>68</v>
      </c>
      <c r="R8" s="37" t="s">
        <v>69</v>
      </c>
      <c r="S8" s="41">
        <v>150000</v>
      </c>
      <c r="T8" s="41"/>
      <c r="U8" s="42"/>
      <c r="V8" s="42">
        <f>+S8+T8+U8</f>
        <v>150000</v>
      </c>
      <c r="W8" s="43"/>
      <c r="X8" s="41"/>
      <c r="Y8" s="41"/>
      <c r="Z8" s="44"/>
      <c r="AA8" s="44"/>
      <c r="AB8" s="44"/>
      <c r="AC8" s="44"/>
      <c r="AD8" s="44"/>
      <c r="AE8" s="44"/>
      <c r="AF8" s="44"/>
      <c r="AG8" s="144" t="s">
        <v>10</v>
      </c>
      <c r="AH8" s="147" t="s">
        <v>70</v>
      </c>
      <c r="AI8" s="144">
        <v>53</v>
      </c>
      <c r="AJ8" s="144">
        <v>5</v>
      </c>
      <c r="AK8" s="186" t="s">
        <v>200</v>
      </c>
      <c r="AL8" s="161"/>
      <c r="AM8" s="171" t="s">
        <v>71</v>
      </c>
      <c r="AN8" s="150">
        <v>28275</v>
      </c>
      <c r="AO8" s="27"/>
      <c r="AP8" s="46"/>
      <c r="AQ8" s="29">
        <f t="shared" ref="AQ8:AR12" si="0">+S8</f>
        <v>150000</v>
      </c>
      <c r="AR8" s="47">
        <f t="shared" si="0"/>
        <v>0</v>
      </c>
      <c r="AS8" s="30"/>
      <c r="AT8" s="31"/>
      <c r="AU8" s="30"/>
      <c r="AV8" s="30"/>
      <c r="AW8" s="31"/>
      <c r="AX8" s="48">
        <f t="shared" ref="AX8:AX25" si="1">SUM(AO8:AW8)-V8</f>
        <v>0</v>
      </c>
      <c r="AY8" s="115">
        <v>0</v>
      </c>
      <c r="AZ8" s="116">
        <f t="shared" ref="AZ8:AZ41" si="2">+U8</f>
        <v>0</v>
      </c>
      <c r="BA8" s="49">
        <f t="shared" ref="BA8:BA46" si="3">+AX8+AY8+AZ8</f>
        <v>0</v>
      </c>
    </row>
    <row r="9" spans="1:99" s="35" customFormat="1" ht="22.8" x14ac:dyDescent="0.3">
      <c r="A9" s="124"/>
      <c r="B9" s="221" t="s">
        <v>230</v>
      </c>
      <c r="C9" s="126"/>
      <c r="D9" s="206" t="s">
        <v>72</v>
      </c>
      <c r="E9" s="143">
        <v>80001070202</v>
      </c>
      <c r="F9" s="51">
        <v>2023</v>
      </c>
      <c r="G9" s="59">
        <v>2024</v>
      </c>
      <c r="H9" s="36"/>
      <c r="I9" s="36" t="s">
        <v>62</v>
      </c>
      <c r="J9" s="36" t="s">
        <v>62</v>
      </c>
      <c r="K9" s="36" t="s">
        <v>63</v>
      </c>
      <c r="L9" s="37" t="s">
        <v>64</v>
      </c>
      <c r="M9" s="38" t="s">
        <v>65</v>
      </c>
      <c r="N9" s="50" t="s">
        <v>66</v>
      </c>
      <c r="O9" s="36">
        <v>2</v>
      </c>
      <c r="P9" s="51" t="s">
        <v>67</v>
      </c>
      <c r="Q9" s="36" t="s">
        <v>68</v>
      </c>
      <c r="R9" s="36" t="s">
        <v>69</v>
      </c>
      <c r="S9" s="52"/>
      <c r="T9" s="42">
        <v>150000</v>
      </c>
      <c r="U9" s="42"/>
      <c r="V9" s="42">
        <f>+S9+T9+U9</f>
        <v>150000</v>
      </c>
      <c r="W9" s="43"/>
      <c r="X9" s="41"/>
      <c r="Y9" s="44"/>
      <c r="Z9" s="44"/>
      <c r="AA9" s="44"/>
      <c r="AB9" s="44"/>
      <c r="AC9" s="44"/>
      <c r="AD9" s="44"/>
      <c r="AE9" s="44"/>
      <c r="AF9" s="44"/>
      <c r="AG9" s="144" t="s">
        <v>10</v>
      </c>
      <c r="AH9" s="147" t="s">
        <v>70</v>
      </c>
      <c r="AI9" s="144">
        <v>53</v>
      </c>
      <c r="AJ9" s="144">
        <v>5</v>
      </c>
      <c r="AK9" s="186" t="s">
        <v>71</v>
      </c>
      <c r="AL9" s="161"/>
      <c r="AM9" s="171" t="s">
        <v>71</v>
      </c>
      <c r="AN9" s="150">
        <v>28275</v>
      </c>
      <c r="AO9" s="27"/>
      <c r="AP9" s="46"/>
      <c r="AQ9" s="29">
        <f t="shared" si="0"/>
        <v>0</v>
      </c>
      <c r="AR9" s="47">
        <f t="shared" si="0"/>
        <v>150000</v>
      </c>
      <c r="AS9" s="30"/>
      <c r="AT9" s="31"/>
      <c r="AU9" s="30"/>
      <c r="AV9" s="30"/>
      <c r="AW9" s="31"/>
      <c r="AX9" s="48">
        <f t="shared" si="1"/>
        <v>0</v>
      </c>
      <c r="AY9" s="115">
        <v>0</v>
      </c>
      <c r="AZ9" s="116">
        <f t="shared" si="2"/>
        <v>0</v>
      </c>
      <c r="BA9" s="49">
        <f t="shared" si="3"/>
        <v>0</v>
      </c>
    </row>
    <row r="10" spans="1:99" s="35" customFormat="1" ht="22.8" x14ac:dyDescent="0.3">
      <c r="A10" s="124" t="s">
        <v>61</v>
      </c>
      <c r="B10" s="221" t="s">
        <v>228</v>
      </c>
      <c r="C10" s="126"/>
      <c r="D10" s="182" t="s">
        <v>75</v>
      </c>
      <c r="E10" s="143">
        <v>80001070202</v>
      </c>
      <c r="F10" s="36">
        <v>2022</v>
      </c>
      <c r="G10" s="36">
        <v>2023</v>
      </c>
      <c r="H10" s="36"/>
      <c r="I10" s="36" t="s">
        <v>62</v>
      </c>
      <c r="J10" s="36" t="s">
        <v>62</v>
      </c>
      <c r="K10" s="36" t="s">
        <v>63</v>
      </c>
      <c r="L10" s="37" t="s">
        <v>64</v>
      </c>
      <c r="M10" s="38" t="s">
        <v>73</v>
      </c>
      <c r="N10" s="50" t="s">
        <v>74</v>
      </c>
      <c r="O10" s="36">
        <v>2</v>
      </c>
      <c r="P10" s="51" t="s">
        <v>67</v>
      </c>
      <c r="Q10" s="36" t="s">
        <v>68</v>
      </c>
      <c r="R10" s="36" t="s">
        <v>69</v>
      </c>
      <c r="S10" s="42">
        <v>150000</v>
      </c>
      <c r="T10" s="42"/>
      <c r="U10" s="42"/>
      <c r="V10" s="42">
        <f>+S10+T10+U10</f>
        <v>150000</v>
      </c>
      <c r="W10" s="43"/>
      <c r="X10" s="41"/>
      <c r="Y10" s="44"/>
      <c r="Z10" s="44"/>
      <c r="AA10" s="44"/>
      <c r="AB10" s="44"/>
      <c r="AC10" s="44"/>
      <c r="AD10" s="44"/>
      <c r="AE10" s="44"/>
      <c r="AF10" s="44"/>
      <c r="AG10" s="144" t="s">
        <v>10</v>
      </c>
      <c r="AH10" s="147" t="s">
        <v>70</v>
      </c>
      <c r="AI10" s="144">
        <v>53</v>
      </c>
      <c r="AJ10" s="144">
        <v>5</v>
      </c>
      <c r="AK10" s="186" t="s">
        <v>200</v>
      </c>
      <c r="AL10" s="161"/>
      <c r="AM10" s="171" t="s">
        <v>71</v>
      </c>
      <c r="AN10" s="150">
        <v>28275</v>
      </c>
      <c r="AO10" s="27"/>
      <c r="AP10" s="46"/>
      <c r="AQ10" s="29">
        <f t="shared" si="0"/>
        <v>150000</v>
      </c>
      <c r="AR10" s="47">
        <f t="shared" si="0"/>
        <v>0</v>
      </c>
      <c r="AS10" s="30"/>
      <c r="AT10" s="31"/>
      <c r="AU10" s="30"/>
      <c r="AV10" s="30"/>
      <c r="AW10" s="31"/>
      <c r="AX10" s="48">
        <f t="shared" si="1"/>
        <v>0</v>
      </c>
      <c r="AY10" s="115">
        <v>0</v>
      </c>
      <c r="AZ10" s="116">
        <f t="shared" si="2"/>
        <v>0</v>
      </c>
      <c r="BA10" s="49">
        <f t="shared" si="3"/>
        <v>0</v>
      </c>
    </row>
    <row r="11" spans="1:99" s="35" customFormat="1" ht="22.8" x14ac:dyDescent="0.3">
      <c r="A11" s="124" t="s">
        <v>61</v>
      </c>
      <c r="B11" s="221" t="s">
        <v>231</v>
      </c>
      <c r="C11" s="126"/>
      <c r="D11" s="206" t="s">
        <v>75</v>
      </c>
      <c r="E11" s="143">
        <v>80001070202</v>
      </c>
      <c r="F11" s="51">
        <v>2023</v>
      </c>
      <c r="G11" s="59">
        <v>2024</v>
      </c>
      <c r="H11" s="36"/>
      <c r="I11" s="36" t="s">
        <v>62</v>
      </c>
      <c r="J11" s="36" t="s">
        <v>62</v>
      </c>
      <c r="K11" s="36" t="s">
        <v>63</v>
      </c>
      <c r="L11" s="37" t="s">
        <v>64</v>
      </c>
      <c r="M11" s="38" t="s">
        <v>73</v>
      </c>
      <c r="N11" s="50" t="s">
        <v>74</v>
      </c>
      <c r="O11" s="36">
        <v>2</v>
      </c>
      <c r="P11" s="51" t="s">
        <v>67</v>
      </c>
      <c r="Q11" s="36" t="s">
        <v>68</v>
      </c>
      <c r="R11" s="36" t="s">
        <v>69</v>
      </c>
      <c r="S11" s="42"/>
      <c r="T11" s="42">
        <v>150000</v>
      </c>
      <c r="U11" s="42"/>
      <c r="V11" s="42">
        <f>+S11+T11+U11</f>
        <v>150000</v>
      </c>
      <c r="W11" s="43"/>
      <c r="X11" s="41"/>
      <c r="Y11" s="44"/>
      <c r="Z11" s="44"/>
      <c r="AA11" s="44"/>
      <c r="AB11" s="44"/>
      <c r="AC11" s="44"/>
      <c r="AD11" s="44"/>
      <c r="AE11" s="44"/>
      <c r="AF11" s="44"/>
      <c r="AG11" s="144" t="s">
        <v>10</v>
      </c>
      <c r="AH11" s="147" t="s">
        <v>70</v>
      </c>
      <c r="AI11" s="144">
        <v>53</v>
      </c>
      <c r="AJ11" s="144">
        <v>5</v>
      </c>
      <c r="AK11" s="186" t="s">
        <v>71</v>
      </c>
      <c r="AL11" s="161"/>
      <c r="AM11" s="171" t="s">
        <v>71</v>
      </c>
      <c r="AN11" s="150">
        <v>28275</v>
      </c>
      <c r="AO11" s="27"/>
      <c r="AP11" s="46"/>
      <c r="AQ11" s="29">
        <f t="shared" si="0"/>
        <v>0</v>
      </c>
      <c r="AR11" s="47">
        <f t="shared" si="0"/>
        <v>150000</v>
      </c>
      <c r="AS11" s="30"/>
      <c r="AT11" s="31"/>
      <c r="AU11" s="30"/>
      <c r="AV11" s="30"/>
      <c r="AW11" s="31"/>
      <c r="AX11" s="48">
        <f t="shared" si="1"/>
        <v>0</v>
      </c>
      <c r="AY11" s="115">
        <v>0</v>
      </c>
      <c r="AZ11" s="116">
        <f t="shared" si="2"/>
        <v>0</v>
      </c>
      <c r="BA11" s="49">
        <f t="shared" si="3"/>
        <v>0</v>
      </c>
    </row>
    <row r="12" spans="1:99" s="216" customFormat="1" ht="22.8" customHeight="1" x14ac:dyDescent="0.3">
      <c r="A12" s="211"/>
      <c r="B12" s="221" t="s">
        <v>285</v>
      </c>
      <c r="C12" s="39"/>
      <c r="D12" s="217" t="s">
        <v>290</v>
      </c>
      <c r="E12" s="76">
        <v>80001070202</v>
      </c>
      <c r="F12" s="40">
        <v>2023</v>
      </c>
      <c r="G12" s="54">
        <v>2023</v>
      </c>
      <c r="H12" s="37"/>
      <c r="I12" s="37" t="s">
        <v>62</v>
      </c>
      <c r="J12" s="37" t="s">
        <v>62</v>
      </c>
      <c r="K12" s="37" t="s">
        <v>63</v>
      </c>
      <c r="L12" s="37" t="s">
        <v>77</v>
      </c>
      <c r="M12" s="38" t="s">
        <v>292</v>
      </c>
      <c r="N12" s="39" t="s">
        <v>278</v>
      </c>
      <c r="O12" s="37">
        <v>2</v>
      </c>
      <c r="P12" s="40" t="s">
        <v>67</v>
      </c>
      <c r="Q12" s="37" t="s">
        <v>279</v>
      </c>
      <c r="R12" s="37" t="s">
        <v>62</v>
      </c>
      <c r="S12" s="41">
        <v>138900</v>
      </c>
      <c r="T12" s="41"/>
      <c r="U12" s="41"/>
      <c r="V12" s="41">
        <f>S12+SY12+U12</f>
        <v>138900</v>
      </c>
      <c r="W12" s="43"/>
      <c r="X12" s="41"/>
      <c r="Y12" s="44"/>
      <c r="Z12" s="44"/>
      <c r="AA12" s="44"/>
      <c r="AB12" s="44"/>
      <c r="AC12" s="44"/>
      <c r="AD12" s="44"/>
      <c r="AE12" s="44" t="s">
        <v>71</v>
      </c>
      <c r="AF12" s="44"/>
      <c r="AG12" s="144" t="s">
        <v>10</v>
      </c>
      <c r="AH12" s="147"/>
      <c r="AI12" s="144"/>
      <c r="AJ12" s="144"/>
      <c r="AK12" s="186" t="s">
        <v>71</v>
      </c>
      <c r="AL12" s="161"/>
      <c r="AM12" s="171"/>
      <c r="AN12" s="150"/>
      <c r="AO12" s="27"/>
      <c r="AP12" s="46"/>
      <c r="AQ12" s="29">
        <f t="shared" si="0"/>
        <v>138900</v>
      </c>
      <c r="AR12" s="47">
        <f t="shared" si="0"/>
        <v>0</v>
      </c>
      <c r="AS12" s="30"/>
      <c r="AT12" s="31"/>
      <c r="AU12" s="30"/>
      <c r="AV12" s="30"/>
      <c r="AW12" s="31"/>
      <c r="AX12" s="48">
        <f t="shared" si="1"/>
        <v>0</v>
      </c>
      <c r="AY12" s="115">
        <v>0</v>
      </c>
      <c r="AZ12" s="116">
        <f t="shared" si="2"/>
        <v>0</v>
      </c>
      <c r="BA12" s="49">
        <f t="shared" si="3"/>
        <v>0</v>
      </c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</row>
    <row r="13" spans="1:99" s="216" customFormat="1" ht="79.2" x14ac:dyDescent="0.3">
      <c r="A13" s="211"/>
      <c r="B13" s="221" t="s">
        <v>286</v>
      </c>
      <c r="C13" s="39"/>
      <c r="D13" s="217" t="s">
        <v>291</v>
      </c>
      <c r="E13" s="76">
        <v>80001070202</v>
      </c>
      <c r="F13" s="40">
        <v>2023</v>
      </c>
      <c r="G13" s="54">
        <v>2023</v>
      </c>
      <c r="H13" s="37"/>
      <c r="I13" s="37" t="s">
        <v>62</v>
      </c>
      <c r="J13" s="37" t="s">
        <v>62</v>
      </c>
      <c r="K13" s="37" t="s">
        <v>63</v>
      </c>
      <c r="L13" s="37" t="s">
        <v>77</v>
      </c>
      <c r="M13" s="38" t="s">
        <v>293</v>
      </c>
      <c r="N13" s="39" t="s">
        <v>282</v>
      </c>
      <c r="O13" s="37">
        <v>2</v>
      </c>
      <c r="P13" s="37" t="s">
        <v>79</v>
      </c>
      <c r="Q13" s="37" t="s">
        <v>283</v>
      </c>
      <c r="R13" s="37" t="s">
        <v>62</v>
      </c>
      <c r="S13" s="41">
        <v>68736.78</v>
      </c>
      <c r="T13" s="41"/>
      <c r="U13" s="41"/>
      <c r="V13" s="41">
        <f>S13+SY13+U13</f>
        <v>68736.78</v>
      </c>
      <c r="W13" s="43"/>
      <c r="X13" s="41"/>
      <c r="Y13" s="44"/>
      <c r="Z13" s="44"/>
      <c r="AA13" s="44"/>
      <c r="AB13" s="44"/>
      <c r="AC13" s="44"/>
      <c r="AD13" s="44"/>
      <c r="AE13" s="44" t="s">
        <v>71</v>
      </c>
      <c r="AF13" s="44"/>
      <c r="AG13" s="144" t="s">
        <v>284</v>
      </c>
      <c r="AH13" s="147"/>
      <c r="AI13" s="144"/>
      <c r="AJ13" s="144"/>
      <c r="AK13" s="186"/>
      <c r="AL13" s="161"/>
      <c r="AM13" s="171"/>
      <c r="AN13" s="150"/>
      <c r="AO13" s="27"/>
      <c r="AP13" s="46"/>
      <c r="AQ13" s="29"/>
      <c r="AR13" s="47"/>
      <c r="AS13" s="30"/>
      <c r="AT13" s="31"/>
      <c r="AU13" s="30"/>
      <c r="AV13" s="30"/>
      <c r="AW13" s="31">
        <f>+S13</f>
        <v>68736.78</v>
      </c>
      <c r="AX13" s="48">
        <f t="shared" si="1"/>
        <v>0</v>
      </c>
      <c r="AY13" s="115">
        <v>0</v>
      </c>
      <c r="AZ13" s="116">
        <f t="shared" si="2"/>
        <v>0</v>
      </c>
      <c r="BA13" s="49">
        <f t="shared" si="3"/>
        <v>0</v>
      </c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</row>
    <row r="14" spans="1:99" s="35" customFormat="1" ht="81" x14ac:dyDescent="0.3">
      <c r="A14" s="124"/>
      <c r="B14" s="221" t="s">
        <v>229</v>
      </c>
      <c r="C14" s="126"/>
      <c r="D14" s="182" t="s">
        <v>76</v>
      </c>
      <c r="E14" s="143">
        <v>80001070202</v>
      </c>
      <c r="F14" s="36">
        <v>2022</v>
      </c>
      <c r="G14" s="36">
        <v>2023</v>
      </c>
      <c r="H14" s="53"/>
      <c r="I14" s="36" t="s">
        <v>69</v>
      </c>
      <c r="J14" s="36" t="s">
        <v>62</v>
      </c>
      <c r="K14" s="36" t="s">
        <v>63</v>
      </c>
      <c r="L14" s="36" t="s">
        <v>77</v>
      </c>
      <c r="M14" s="38"/>
      <c r="N14" s="39" t="s">
        <v>78</v>
      </c>
      <c r="O14" s="37">
        <v>2</v>
      </c>
      <c r="P14" s="37" t="s">
        <v>79</v>
      </c>
      <c r="Q14" s="40" t="s">
        <v>68</v>
      </c>
      <c r="R14" s="37" t="s">
        <v>62</v>
      </c>
      <c r="S14" s="41">
        <f>200000*1.22</f>
        <v>244000</v>
      </c>
      <c r="T14" s="41"/>
      <c r="U14" s="41"/>
      <c r="V14" s="42">
        <f>+S14+T14+U14</f>
        <v>244000</v>
      </c>
      <c r="W14" s="43"/>
      <c r="X14" s="41"/>
      <c r="Y14" s="44"/>
      <c r="Z14" s="44"/>
      <c r="AA14" s="44"/>
      <c r="AB14" s="44"/>
      <c r="AC14" s="44"/>
      <c r="AD14" s="44"/>
      <c r="AE14" s="44"/>
      <c r="AF14" s="44"/>
      <c r="AG14" s="144" t="s">
        <v>167</v>
      </c>
      <c r="AH14" s="147"/>
      <c r="AI14" s="144"/>
      <c r="AJ14" s="144">
        <v>5</v>
      </c>
      <c r="AK14" s="186" t="s">
        <v>213</v>
      </c>
      <c r="AL14" s="161"/>
      <c r="AM14" s="171"/>
      <c r="AN14" s="150"/>
      <c r="AO14" s="27"/>
      <c r="AP14" s="46"/>
      <c r="AQ14" s="29"/>
      <c r="AR14" s="47"/>
      <c r="AS14" s="30"/>
      <c r="AT14" s="31"/>
      <c r="AU14" s="30"/>
      <c r="AV14" s="30"/>
      <c r="AW14" s="31"/>
      <c r="AX14" s="48">
        <f t="shared" si="1"/>
        <v>-244000</v>
      </c>
      <c r="AY14" s="115">
        <f>+V14</f>
        <v>244000</v>
      </c>
      <c r="AZ14" s="116">
        <f t="shared" si="2"/>
        <v>0</v>
      </c>
      <c r="BA14" s="49">
        <f t="shared" si="3"/>
        <v>0</v>
      </c>
    </row>
    <row r="15" spans="1:99" ht="52.8" x14ac:dyDescent="0.3">
      <c r="A15" s="124"/>
      <c r="B15" s="221" t="s">
        <v>232</v>
      </c>
      <c r="C15" s="127"/>
      <c r="D15" s="182" t="s">
        <v>251</v>
      </c>
      <c r="E15" s="143">
        <v>80001070202</v>
      </c>
      <c r="F15" s="124">
        <v>2023</v>
      </c>
      <c r="G15" s="124">
        <v>2023</v>
      </c>
      <c r="H15" s="207" t="s">
        <v>252</v>
      </c>
      <c r="I15" s="124" t="s">
        <v>69</v>
      </c>
      <c r="J15" s="124" t="s">
        <v>62</v>
      </c>
      <c r="K15" s="124" t="s">
        <v>63</v>
      </c>
      <c r="L15" s="124" t="s">
        <v>111</v>
      </c>
      <c r="M15" s="132"/>
      <c r="N15" s="126" t="s">
        <v>201</v>
      </c>
      <c r="O15" s="124">
        <v>1</v>
      </c>
      <c r="P15" s="124" t="s">
        <v>186</v>
      </c>
      <c r="Q15" s="128"/>
      <c r="R15" s="124" t="s">
        <v>62</v>
      </c>
      <c r="S15" s="133">
        <v>1000000</v>
      </c>
      <c r="T15" s="134"/>
      <c r="U15" s="135"/>
      <c r="V15" s="133">
        <f>+S15</f>
        <v>1000000</v>
      </c>
      <c r="W15" s="136"/>
      <c r="X15" s="136"/>
      <c r="Y15" s="137"/>
      <c r="Z15" s="138"/>
      <c r="AA15" s="138"/>
      <c r="AB15" s="138"/>
      <c r="AC15" s="234"/>
      <c r="AD15" s="138"/>
      <c r="AE15" s="55"/>
      <c r="AF15" s="138"/>
      <c r="AG15" s="144" t="s">
        <v>167</v>
      </c>
      <c r="AH15" s="148"/>
      <c r="AI15" s="149"/>
      <c r="AJ15" s="149">
        <v>5</v>
      </c>
      <c r="AK15" s="187" t="s">
        <v>71</v>
      </c>
      <c r="AL15" s="172"/>
      <c r="AM15" s="162"/>
      <c r="AN15" s="163"/>
      <c r="AO15" s="27"/>
      <c r="AP15" s="67"/>
      <c r="AQ15" s="29"/>
      <c r="AR15" s="47"/>
      <c r="AS15" s="30"/>
      <c r="AT15" s="31"/>
      <c r="AU15" s="30"/>
      <c r="AV15" s="30"/>
      <c r="AW15" s="31"/>
      <c r="AX15" s="48">
        <f t="shared" si="1"/>
        <v>-1000000</v>
      </c>
      <c r="AY15" s="115">
        <f>+V15</f>
        <v>1000000</v>
      </c>
      <c r="AZ15" s="116">
        <f t="shared" si="2"/>
        <v>0</v>
      </c>
      <c r="BA15" s="49">
        <f t="shared" si="3"/>
        <v>0</v>
      </c>
    </row>
    <row r="16" spans="1:99" s="249" customFormat="1" ht="66" x14ac:dyDescent="0.3">
      <c r="A16" s="124"/>
      <c r="B16" s="250"/>
      <c r="C16" s="127"/>
      <c r="D16" s="207"/>
      <c r="E16" s="143">
        <v>80001070202</v>
      </c>
      <c r="F16" s="124">
        <v>2023</v>
      </c>
      <c r="G16" s="124">
        <v>2023</v>
      </c>
      <c r="H16" s="251" t="s">
        <v>252</v>
      </c>
      <c r="I16" s="124" t="s">
        <v>69</v>
      </c>
      <c r="J16" s="124" t="s">
        <v>62</v>
      </c>
      <c r="K16" s="124" t="s">
        <v>63</v>
      </c>
      <c r="L16" s="124" t="s">
        <v>77</v>
      </c>
      <c r="M16" s="132"/>
      <c r="N16" s="126" t="s">
        <v>329</v>
      </c>
      <c r="O16" s="124">
        <v>1</v>
      </c>
      <c r="P16" s="124" t="s">
        <v>186</v>
      </c>
      <c r="Q16" s="128"/>
      <c r="R16" s="124" t="s">
        <v>62</v>
      </c>
      <c r="S16" s="133">
        <v>111827.72</v>
      </c>
      <c r="T16" s="134"/>
      <c r="U16" s="135"/>
      <c r="V16" s="133">
        <f>+S16</f>
        <v>111827.72</v>
      </c>
      <c r="W16" s="136"/>
      <c r="X16" s="136"/>
      <c r="Y16" s="137"/>
      <c r="Z16" s="138"/>
      <c r="AA16" s="252" t="s">
        <v>71</v>
      </c>
      <c r="AB16" s="138"/>
      <c r="AC16" s="234"/>
      <c r="AD16" s="138"/>
      <c r="AE16" s="138"/>
      <c r="AF16" s="138"/>
      <c r="AG16" s="143" t="s">
        <v>167</v>
      </c>
      <c r="AH16" s="253"/>
      <c r="AI16" s="254"/>
      <c r="AJ16" s="254"/>
      <c r="AK16" s="255"/>
      <c r="AL16" s="256"/>
      <c r="AM16" s="257"/>
      <c r="AN16" s="258"/>
      <c r="AO16" s="259"/>
      <c r="AP16" s="260"/>
      <c r="AQ16" s="260"/>
      <c r="AR16" s="261"/>
      <c r="AS16" s="260"/>
      <c r="AT16" s="260"/>
      <c r="AU16" s="260"/>
      <c r="AV16" s="260"/>
      <c r="AW16" s="260"/>
      <c r="AX16" s="262">
        <f t="shared" si="1"/>
        <v>-111827.72</v>
      </c>
      <c r="AY16" s="263">
        <f>+V16</f>
        <v>111827.72</v>
      </c>
      <c r="AZ16" s="263">
        <f t="shared" si="2"/>
        <v>0</v>
      </c>
      <c r="BA16" s="261">
        <f t="shared" si="3"/>
        <v>0</v>
      </c>
    </row>
    <row r="17" spans="1:53" s="35" customFormat="1" ht="52.8" x14ac:dyDescent="0.3">
      <c r="A17" s="124"/>
      <c r="B17" s="221" t="s">
        <v>180</v>
      </c>
      <c r="C17" s="126"/>
      <c r="D17" s="182" t="s">
        <v>254</v>
      </c>
      <c r="E17" s="143">
        <v>80001070202</v>
      </c>
      <c r="F17" s="37">
        <v>2022</v>
      </c>
      <c r="G17" s="37">
        <v>2023</v>
      </c>
      <c r="H17" s="208" t="s">
        <v>253</v>
      </c>
      <c r="I17" s="37" t="s">
        <v>62</v>
      </c>
      <c r="J17" s="37" t="s">
        <v>62</v>
      </c>
      <c r="K17" s="37" t="s">
        <v>63</v>
      </c>
      <c r="L17" s="37" t="s">
        <v>64</v>
      </c>
      <c r="M17" s="38"/>
      <c r="N17" s="39" t="s">
        <v>176</v>
      </c>
      <c r="O17" s="37">
        <v>2</v>
      </c>
      <c r="P17" s="37" t="s">
        <v>199</v>
      </c>
      <c r="Q17" s="40" t="s">
        <v>87</v>
      </c>
      <c r="R17" s="37" t="s">
        <v>62</v>
      </c>
      <c r="S17" s="41">
        <v>100000</v>
      </c>
      <c r="T17" s="41">
        <v>100000</v>
      </c>
      <c r="U17" s="41"/>
      <c r="V17" s="41">
        <f t="shared" ref="V17:V41" si="4">+S17+T17+U17</f>
        <v>200000</v>
      </c>
      <c r="W17" s="43"/>
      <c r="X17" s="41"/>
      <c r="Y17" s="44"/>
      <c r="Z17" s="44"/>
      <c r="AA17" s="44"/>
      <c r="AB17" s="44"/>
      <c r="AC17" s="44"/>
      <c r="AD17" s="44"/>
      <c r="AE17" s="44"/>
      <c r="AF17" s="44"/>
      <c r="AG17" s="144" t="s">
        <v>81</v>
      </c>
      <c r="AH17" s="147"/>
      <c r="AI17" s="144"/>
      <c r="AJ17" s="144">
        <v>5</v>
      </c>
      <c r="AK17" s="186" t="s">
        <v>226</v>
      </c>
      <c r="AL17" s="164"/>
      <c r="AM17" s="171" t="s">
        <v>169</v>
      </c>
      <c r="AN17" s="150"/>
      <c r="AO17" s="27">
        <f>+S17</f>
        <v>100000</v>
      </c>
      <c r="AP17" s="25">
        <f>+T17</f>
        <v>100000</v>
      </c>
      <c r="AQ17" s="29"/>
      <c r="AR17" s="47"/>
      <c r="AS17" s="30"/>
      <c r="AT17" s="31"/>
      <c r="AU17" s="30"/>
      <c r="AV17" s="30"/>
      <c r="AW17" s="31"/>
      <c r="AX17" s="48">
        <f t="shared" si="1"/>
        <v>0</v>
      </c>
      <c r="AY17" s="115">
        <v>0</v>
      </c>
      <c r="AZ17" s="116">
        <f t="shared" si="2"/>
        <v>0</v>
      </c>
      <c r="BA17" s="49">
        <f t="shared" si="3"/>
        <v>0</v>
      </c>
    </row>
    <row r="18" spans="1:53" s="20" customFormat="1" ht="26.4" x14ac:dyDescent="0.3">
      <c r="A18" s="124" t="s">
        <v>61</v>
      </c>
      <c r="B18" s="221" t="s">
        <v>233</v>
      </c>
      <c r="C18" s="126"/>
      <c r="D18" s="182" t="s">
        <v>255</v>
      </c>
      <c r="E18" s="143">
        <v>80001070202</v>
      </c>
      <c r="F18" s="36">
        <v>2023</v>
      </c>
      <c r="G18" s="51">
        <v>2023</v>
      </c>
      <c r="H18" s="204"/>
      <c r="I18" s="51" t="s">
        <v>62</v>
      </c>
      <c r="J18" s="36" t="s">
        <v>62</v>
      </c>
      <c r="K18" s="36" t="s">
        <v>63</v>
      </c>
      <c r="L18" s="37" t="s">
        <v>64</v>
      </c>
      <c r="M18" s="38" t="s">
        <v>107</v>
      </c>
      <c r="N18" s="59" t="s">
        <v>108</v>
      </c>
      <c r="O18" s="51">
        <v>2</v>
      </c>
      <c r="P18" s="51" t="s">
        <v>109</v>
      </c>
      <c r="Q18" s="51" t="s">
        <v>68</v>
      </c>
      <c r="R18" s="36" t="s">
        <v>69</v>
      </c>
      <c r="S18" s="158">
        <v>164000</v>
      </c>
      <c r="T18" s="64"/>
      <c r="U18" s="42"/>
      <c r="V18" s="42">
        <f t="shared" si="4"/>
        <v>164000</v>
      </c>
      <c r="W18" s="43"/>
      <c r="X18" s="54"/>
      <c r="Y18" s="66" t="s">
        <v>94</v>
      </c>
      <c r="Z18" s="61" t="s">
        <v>95</v>
      </c>
      <c r="AA18" s="61"/>
      <c r="AB18" s="61"/>
      <c r="AC18" s="61"/>
      <c r="AD18" s="61"/>
      <c r="AE18" s="61"/>
      <c r="AF18" s="61"/>
      <c r="AG18" s="144" t="s">
        <v>10</v>
      </c>
      <c r="AH18" s="147"/>
      <c r="AI18" s="150"/>
      <c r="AJ18" s="144">
        <v>5</v>
      </c>
      <c r="AK18" s="188" t="s">
        <v>71</v>
      </c>
      <c r="AL18" s="173"/>
      <c r="AM18" s="174" t="s">
        <v>71</v>
      </c>
      <c r="AN18" s="150"/>
      <c r="AO18" s="27"/>
      <c r="AP18" s="28"/>
      <c r="AQ18" s="29">
        <f>+S18</f>
        <v>164000</v>
      </c>
      <c r="AR18" s="47">
        <f>+T18</f>
        <v>0</v>
      </c>
      <c r="AS18" s="30"/>
      <c r="AT18" s="31"/>
      <c r="AU18" s="30"/>
      <c r="AV18" s="30"/>
      <c r="AW18" s="31"/>
      <c r="AX18" s="48">
        <f t="shared" si="1"/>
        <v>0</v>
      </c>
      <c r="AY18" s="115">
        <v>0</v>
      </c>
      <c r="AZ18" s="116">
        <f t="shared" si="2"/>
        <v>0</v>
      </c>
      <c r="BA18" s="49">
        <f t="shared" si="3"/>
        <v>0</v>
      </c>
    </row>
    <row r="19" spans="1:53" s="35" customFormat="1" ht="39.6" x14ac:dyDescent="0.3">
      <c r="A19" s="124" t="s">
        <v>61</v>
      </c>
      <c r="B19" s="221" t="s">
        <v>214</v>
      </c>
      <c r="C19" s="143"/>
      <c r="D19" s="182" t="s">
        <v>219</v>
      </c>
      <c r="E19" s="143">
        <v>80001070202</v>
      </c>
      <c r="F19" s="37">
        <v>2022</v>
      </c>
      <c r="G19" s="37">
        <v>2023</v>
      </c>
      <c r="H19" s="209" t="s">
        <v>256</v>
      </c>
      <c r="I19" s="37" t="s">
        <v>62</v>
      </c>
      <c r="J19" s="51" t="s">
        <v>62</v>
      </c>
      <c r="K19" s="76" t="s">
        <v>63</v>
      </c>
      <c r="L19" s="74" t="s">
        <v>64</v>
      </c>
      <c r="N19" s="55" t="s">
        <v>215</v>
      </c>
      <c r="O19" s="37">
        <v>2</v>
      </c>
      <c r="P19" s="37" t="s">
        <v>80</v>
      </c>
      <c r="Q19" s="205"/>
      <c r="R19" s="37" t="s">
        <v>62</v>
      </c>
      <c r="S19" s="41">
        <v>130000</v>
      </c>
      <c r="T19" s="41"/>
      <c r="V19" s="42">
        <f t="shared" si="4"/>
        <v>130000</v>
      </c>
      <c r="W19" s="41"/>
      <c r="X19" s="44"/>
      <c r="Y19" s="44"/>
      <c r="Z19" s="45"/>
      <c r="AA19" s="45"/>
      <c r="AB19" s="45"/>
      <c r="AC19" s="45"/>
      <c r="AD19" s="45"/>
      <c r="AE19" s="44"/>
      <c r="AF19" s="45"/>
      <c r="AG19" s="151" t="s">
        <v>81</v>
      </c>
      <c r="AH19" s="154"/>
      <c r="AI19" s="144"/>
      <c r="AJ19" s="153">
        <v>4</v>
      </c>
      <c r="AK19" s="186"/>
      <c r="AL19" s="160" t="s">
        <v>81</v>
      </c>
      <c r="AM19" s="160"/>
      <c r="AN19" s="165"/>
      <c r="AO19" s="27">
        <f>+S19</f>
        <v>130000</v>
      </c>
      <c r="AP19" s="141"/>
      <c r="AQ19" s="29"/>
      <c r="AR19" s="47"/>
      <c r="AS19" s="30"/>
      <c r="AT19" s="31"/>
      <c r="AU19" s="30"/>
      <c r="AV19" s="30"/>
      <c r="AW19" s="139"/>
      <c r="AX19" s="48">
        <f t="shared" si="1"/>
        <v>0</v>
      </c>
      <c r="AY19" s="115">
        <v>0</v>
      </c>
      <c r="AZ19" s="116">
        <f t="shared" si="2"/>
        <v>0</v>
      </c>
      <c r="BA19" s="49">
        <f t="shared" si="3"/>
        <v>0</v>
      </c>
    </row>
    <row r="20" spans="1:53" s="35" customFormat="1" ht="34.200000000000003" x14ac:dyDescent="0.3">
      <c r="A20" s="124" t="s">
        <v>61</v>
      </c>
      <c r="B20" s="221" t="s">
        <v>216</v>
      </c>
      <c r="C20" s="143"/>
      <c r="D20" s="182" t="s">
        <v>220</v>
      </c>
      <c r="E20" s="143">
        <v>80001070202</v>
      </c>
      <c r="F20" s="37">
        <v>2022</v>
      </c>
      <c r="G20" s="40">
        <v>2023</v>
      </c>
      <c r="H20" s="209" t="s">
        <v>256</v>
      </c>
      <c r="I20" s="37" t="s">
        <v>62</v>
      </c>
      <c r="J20" s="51" t="s">
        <v>62</v>
      </c>
      <c r="K20" s="76" t="s">
        <v>63</v>
      </c>
      <c r="L20" s="74" t="s">
        <v>64</v>
      </c>
      <c r="M20" s="39"/>
      <c r="N20" s="55" t="s">
        <v>217</v>
      </c>
      <c r="O20" s="37">
        <v>2</v>
      </c>
      <c r="P20" s="37" t="s">
        <v>80</v>
      </c>
      <c r="Q20" s="40"/>
      <c r="R20" s="37" t="s">
        <v>62</v>
      </c>
      <c r="S20" s="41">
        <v>160000</v>
      </c>
      <c r="T20" s="41"/>
      <c r="U20" s="41"/>
      <c r="V20" s="42">
        <f t="shared" si="4"/>
        <v>160000</v>
      </c>
      <c r="W20" s="41"/>
      <c r="X20" s="44"/>
      <c r="Y20" s="44"/>
      <c r="Z20" s="45"/>
      <c r="AA20" s="45"/>
      <c r="AB20" s="45"/>
      <c r="AC20" s="45"/>
      <c r="AD20" s="45"/>
      <c r="AE20" s="44"/>
      <c r="AF20" s="45"/>
      <c r="AG20" s="151" t="s">
        <v>81</v>
      </c>
      <c r="AH20" s="154"/>
      <c r="AI20" s="144"/>
      <c r="AJ20" s="153">
        <v>4</v>
      </c>
      <c r="AK20" s="186"/>
      <c r="AL20" s="160" t="s">
        <v>81</v>
      </c>
      <c r="AM20" s="160"/>
      <c r="AN20" s="165"/>
      <c r="AO20" s="27">
        <f>+S20</f>
        <v>160000</v>
      </c>
      <c r="AP20" s="141"/>
      <c r="AQ20" s="29"/>
      <c r="AR20" s="47"/>
      <c r="AS20" s="30"/>
      <c r="AT20" s="31"/>
      <c r="AU20" s="30"/>
      <c r="AV20" s="30"/>
      <c r="AW20" s="139"/>
      <c r="AX20" s="48">
        <f t="shared" si="1"/>
        <v>0</v>
      </c>
      <c r="AY20" s="115">
        <v>0</v>
      </c>
      <c r="AZ20" s="116">
        <f t="shared" si="2"/>
        <v>0</v>
      </c>
      <c r="BA20" s="49">
        <f t="shared" si="3"/>
        <v>0</v>
      </c>
    </row>
    <row r="21" spans="1:53" s="145" customFormat="1" ht="34.200000000000003" x14ac:dyDescent="0.3">
      <c r="A21" s="37"/>
      <c r="B21" s="221" t="s">
        <v>234</v>
      </c>
      <c r="C21" s="76"/>
      <c r="D21" s="182" t="s">
        <v>257</v>
      </c>
      <c r="E21" s="143">
        <v>80001070202</v>
      </c>
      <c r="F21" s="37">
        <v>2023</v>
      </c>
      <c r="G21" s="37">
        <v>2024</v>
      </c>
      <c r="H21" s="209" t="s">
        <v>256</v>
      </c>
      <c r="I21" s="37" t="s">
        <v>62</v>
      </c>
      <c r="J21" s="40" t="s">
        <v>62</v>
      </c>
      <c r="K21" s="76" t="s">
        <v>63</v>
      </c>
      <c r="L21" s="74" t="s">
        <v>64</v>
      </c>
      <c r="M21" s="39"/>
      <c r="N21" s="55" t="s">
        <v>299</v>
      </c>
      <c r="O21" s="37">
        <v>2</v>
      </c>
      <c r="P21" s="37" t="s">
        <v>80</v>
      </c>
      <c r="Q21" s="40"/>
      <c r="R21" s="37" t="s">
        <v>62</v>
      </c>
      <c r="S21" s="41"/>
      <c r="T21" s="41">
        <v>90000</v>
      </c>
      <c r="U21" s="41"/>
      <c r="V21" s="41">
        <f t="shared" si="4"/>
        <v>90000</v>
      </c>
      <c r="W21" s="41"/>
      <c r="X21" s="44"/>
      <c r="Y21" s="44"/>
      <c r="Z21" s="45"/>
      <c r="AA21" s="45"/>
      <c r="AB21" s="45"/>
      <c r="AC21" s="45"/>
      <c r="AD21" s="45"/>
      <c r="AE21" s="44"/>
      <c r="AF21" s="45"/>
      <c r="AG21" s="151" t="s">
        <v>81</v>
      </c>
      <c r="AH21" s="154"/>
      <c r="AI21" s="144"/>
      <c r="AJ21" s="153">
        <v>4</v>
      </c>
      <c r="AK21" s="188" t="s">
        <v>71</v>
      </c>
      <c r="AL21" s="160"/>
      <c r="AM21" s="160"/>
      <c r="AN21" s="165"/>
      <c r="AO21" s="27"/>
      <c r="AP21" s="25">
        <f>+T21</f>
        <v>90000</v>
      </c>
      <c r="AQ21" s="29"/>
      <c r="AR21" s="47"/>
      <c r="AS21" s="30"/>
      <c r="AT21" s="31"/>
      <c r="AU21" s="30"/>
      <c r="AV21" s="30"/>
      <c r="AW21" s="139"/>
      <c r="AX21" s="48">
        <f t="shared" si="1"/>
        <v>0</v>
      </c>
      <c r="AY21" s="115">
        <v>0</v>
      </c>
      <c r="AZ21" s="116">
        <f t="shared" si="2"/>
        <v>0</v>
      </c>
      <c r="BA21" s="49">
        <f t="shared" si="3"/>
        <v>0</v>
      </c>
    </row>
    <row r="22" spans="1:53" s="145" customFormat="1" ht="39.6" hidden="1" x14ac:dyDescent="0.3">
      <c r="A22" s="37"/>
      <c r="B22" s="221" t="s">
        <v>235</v>
      </c>
      <c r="C22" s="76"/>
      <c r="D22" s="182" t="s">
        <v>258</v>
      </c>
      <c r="E22" s="143">
        <v>80001070202</v>
      </c>
      <c r="F22" s="37">
        <v>2023</v>
      </c>
      <c r="G22" s="37">
        <v>2024</v>
      </c>
      <c r="H22" s="209" t="s">
        <v>256</v>
      </c>
      <c r="I22" s="37" t="s">
        <v>62</v>
      </c>
      <c r="J22" s="40" t="s">
        <v>62</v>
      </c>
      <c r="K22" s="76" t="s">
        <v>63</v>
      </c>
      <c r="L22" s="74" t="s">
        <v>64</v>
      </c>
      <c r="M22" s="39"/>
      <c r="N22" s="55" t="s">
        <v>300</v>
      </c>
      <c r="O22" s="37">
        <v>2</v>
      </c>
      <c r="P22" s="37" t="s">
        <v>80</v>
      </c>
      <c r="Q22" s="40"/>
      <c r="R22" s="37" t="s">
        <v>62</v>
      </c>
      <c r="S22" s="41"/>
      <c r="T22" s="41">
        <v>50000</v>
      </c>
      <c r="U22" s="41"/>
      <c r="V22" s="41">
        <f t="shared" si="4"/>
        <v>50000</v>
      </c>
      <c r="W22" s="41"/>
      <c r="X22" s="44"/>
      <c r="Y22" s="44"/>
      <c r="Z22" s="45"/>
      <c r="AA22" s="45"/>
      <c r="AB22" s="45"/>
      <c r="AC22" s="45"/>
      <c r="AD22" s="45"/>
      <c r="AE22" s="44"/>
      <c r="AF22" s="45"/>
      <c r="AG22" s="151" t="s">
        <v>81</v>
      </c>
      <c r="AH22" s="154"/>
      <c r="AI22" s="144"/>
      <c r="AJ22" s="153">
        <v>4</v>
      </c>
      <c r="AK22" s="188" t="s">
        <v>71</v>
      </c>
      <c r="AL22" s="160"/>
      <c r="AM22" s="160"/>
      <c r="AN22" s="165"/>
      <c r="AO22" s="27"/>
      <c r="AP22" s="25">
        <f>+T22</f>
        <v>50000</v>
      </c>
      <c r="AQ22" s="29"/>
      <c r="AR22" s="47"/>
      <c r="AS22" s="30"/>
      <c r="AT22" s="31"/>
      <c r="AU22" s="30"/>
      <c r="AV22" s="30"/>
      <c r="AW22" s="139"/>
      <c r="AX22" s="48">
        <f t="shared" si="1"/>
        <v>0</v>
      </c>
      <c r="AY22" s="115">
        <v>0</v>
      </c>
      <c r="AZ22" s="116">
        <f t="shared" si="2"/>
        <v>0</v>
      </c>
      <c r="BA22" s="49">
        <f t="shared" si="3"/>
        <v>0</v>
      </c>
    </row>
    <row r="23" spans="1:53" s="145" customFormat="1" ht="39.6" hidden="1" x14ac:dyDescent="0.3">
      <c r="A23" s="37"/>
      <c r="B23" s="221" t="s">
        <v>236</v>
      </c>
      <c r="C23" s="76"/>
      <c r="D23" s="182" t="s">
        <v>259</v>
      </c>
      <c r="E23" s="143">
        <v>80001070202</v>
      </c>
      <c r="F23" s="37">
        <v>2023</v>
      </c>
      <c r="G23" s="37">
        <v>2024</v>
      </c>
      <c r="H23" s="209" t="s">
        <v>256</v>
      </c>
      <c r="I23" s="37" t="s">
        <v>62</v>
      </c>
      <c r="J23" s="40" t="s">
        <v>62</v>
      </c>
      <c r="K23" s="76" t="s">
        <v>63</v>
      </c>
      <c r="L23" s="74" t="s">
        <v>64</v>
      </c>
      <c r="M23" s="39"/>
      <c r="N23" s="55" t="s">
        <v>301</v>
      </c>
      <c r="O23" s="37">
        <v>2</v>
      </c>
      <c r="P23" s="37" t="s">
        <v>80</v>
      </c>
      <c r="Q23" s="40"/>
      <c r="R23" s="37" t="s">
        <v>62</v>
      </c>
      <c r="S23" s="41"/>
      <c r="T23" s="41">
        <v>430000</v>
      </c>
      <c r="U23" s="41"/>
      <c r="V23" s="41">
        <f t="shared" si="4"/>
        <v>430000</v>
      </c>
      <c r="W23" s="41"/>
      <c r="X23" s="44"/>
      <c r="Y23" s="44"/>
      <c r="Z23" s="45"/>
      <c r="AA23" s="45"/>
      <c r="AB23" s="45"/>
      <c r="AC23" s="45"/>
      <c r="AD23" s="45"/>
      <c r="AE23" s="44"/>
      <c r="AF23" s="45"/>
      <c r="AG23" s="151" t="s">
        <v>81</v>
      </c>
      <c r="AH23" s="154"/>
      <c r="AI23" s="144"/>
      <c r="AJ23" s="153">
        <v>4</v>
      </c>
      <c r="AK23" s="188" t="s">
        <v>71</v>
      </c>
      <c r="AL23" s="160"/>
      <c r="AM23" s="160"/>
      <c r="AN23" s="165"/>
      <c r="AO23" s="27">
        <f>+S23</f>
        <v>0</v>
      </c>
      <c r="AP23" s="25">
        <f>+T23</f>
        <v>430000</v>
      </c>
      <c r="AQ23" s="29"/>
      <c r="AR23" s="47"/>
      <c r="AS23" s="30"/>
      <c r="AT23" s="31"/>
      <c r="AU23" s="30"/>
      <c r="AV23" s="30"/>
      <c r="AW23" s="139"/>
      <c r="AX23" s="48">
        <f t="shared" si="1"/>
        <v>0</v>
      </c>
      <c r="AY23" s="115">
        <v>0</v>
      </c>
      <c r="AZ23" s="116">
        <f t="shared" si="2"/>
        <v>0</v>
      </c>
      <c r="BA23" s="49">
        <f t="shared" si="3"/>
        <v>0</v>
      </c>
    </row>
    <row r="24" spans="1:53" s="145" customFormat="1" ht="35.4" hidden="1" customHeight="1" x14ac:dyDescent="0.3">
      <c r="A24" s="37"/>
      <c r="B24" s="221"/>
      <c r="C24" s="76"/>
      <c r="D24" s="207" t="s">
        <v>313</v>
      </c>
      <c r="E24" s="143">
        <v>80001070202</v>
      </c>
      <c r="F24" s="37">
        <v>2023</v>
      </c>
      <c r="G24" s="37">
        <v>2023</v>
      </c>
      <c r="H24" s="239"/>
      <c r="I24" s="37" t="s">
        <v>62</v>
      </c>
      <c r="J24" s="40" t="s">
        <v>62</v>
      </c>
      <c r="K24" s="76" t="s">
        <v>63</v>
      </c>
      <c r="L24" s="191" t="s">
        <v>77</v>
      </c>
      <c r="M24" s="39" t="s">
        <v>321</v>
      </c>
      <c r="N24" s="55" t="s">
        <v>303</v>
      </c>
      <c r="O24" s="37">
        <v>2</v>
      </c>
      <c r="P24" s="37" t="s">
        <v>302</v>
      </c>
      <c r="Q24" s="40" t="s">
        <v>87</v>
      </c>
      <c r="R24" s="37" t="s">
        <v>62</v>
      </c>
      <c r="S24" s="41">
        <v>80000</v>
      </c>
      <c r="T24" s="41">
        <v>80000</v>
      </c>
      <c r="U24" s="41"/>
      <c r="V24" s="41">
        <f t="shared" si="4"/>
        <v>160000</v>
      </c>
      <c r="W24" s="41"/>
      <c r="X24" s="44"/>
      <c r="Y24" s="44"/>
      <c r="Z24" s="45"/>
      <c r="AA24" s="45"/>
      <c r="AB24" s="45"/>
      <c r="AC24" s="238" t="s">
        <v>71</v>
      </c>
      <c r="AD24" s="45"/>
      <c r="AE24" s="45"/>
      <c r="AF24" s="45"/>
      <c r="AG24" s="151" t="s">
        <v>10</v>
      </c>
      <c r="AH24" s="154"/>
      <c r="AI24" s="144"/>
      <c r="AJ24" s="153"/>
      <c r="AK24" s="188"/>
      <c r="AL24" s="189"/>
      <c r="AM24" s="160"/>
      <c r="AN24" s="165"/>
      <c r="AO24" s="27"/>
      <c r="AP24" s="25"/>
      <c r="AQ24" s="29">
        <f>+S24</f>
        <v>80000</v>
      </c>
      <c r="AR24" s="47">
        <f>+T24</f>
        <v>80000</v>
      </c>
      <c r="AS24" s="30"/>
      <c r="AT24" s="31"/>
      <c r="AU24" s="30"/>
      <c r="AV24" s="30"/>
      <c r="AW24" s="139"/>
      <c r="AX24" s="48">
        <f t="shared" si="1"/>
        <v>0</v>
      </c>
      <c r="AY24" s="115">
        <v>0</v>
      </c>
      <c r="AZ24" s="116">
        <f t="shared" si="2"/>
        <v>0</v>
      </c>
      <c r="BA24" s="49">
        <f t="shared" si="3"/>
        <v>0</v>
      </c>
    </row>
    <row r="25" spans="1:53" s="145" customFormat="1" ht="46.2" hidden="1" customHeight="1" x14ac:dyDescent="0.3">
      <c r="A25" s="37"/>
      <c r="B25" s="221"/>
      <c r="C25" s="76"/>
      <c r="D25" s="207" t="s">
        <v>314</v>
      </c>
      <c r="E25" s="143">
        <v>80001070202</v>
      </c>
      <c r="F25" s="37">
        <v>2023</v>
      </c>
      <c r="G25" s="37">
        <v>2023</v>
      </c>
      <c r="H25" s="239"/>
      <c r="I25" s="37" t="s">
        <v>62</v>
      </c>
      <c r="J25" s="40" t="s">
        <v>62</v>
      </c>
      <c r="K25" s="76" t="s">
        <v>63</v>
      </c>
      <c r="L25" s="191" t="s">
        <v>77</v>
      </c>
      <c r="M25" s="39" t="s">
        <v>321</v>
      </c>
      <c r="N25" s="55" t="s">
        <v>304</v>
      </c>
      <c r="O25" s="37">
        <v>2</v>
      </c>
      <c r="P25" s="37" t="s">
        <v>302</v>
      </c>
      <c r="Q25" s="40" t="s">
        <v>87</v>
      </c>
      <c r="R25" s="37" t="s">
        <v>62</v>
      </c>
      <c r="S25" s="41">
        <v>80000</v>
      </c>
      <c r="T25" s="41">
        <v>80000</v>
      </c>
      <c r="U25" s="41"/>
      <c r="V25" s="41">
        <f t="shared" si="4"/>
        <v>160000</v>
      </c>
      <c r="W25" s="41"/>
      <c r="X25" s="44"/>
      <c r="Y25" s="44"/>
      <c r="Z25" s="45"/>
      <c r="AA25" s="45"/>
      <c r="AB25" s="45"/>
      <c r="AC25" s="238" t="s">
        <v>71</v>
      </c>
      <c r="AD25" s="45"/>
      <c r="AE25" s="45"/>
      <c r="AF25" s="45"/>
      <c r="AG25" s="151" t="s">
        <v>10</v>
      </c>
      <c r="AH25" s="154"/>
      <c r="AI25" s="144"/>
      <c r="AJ25" s="153"/>
      <c r="AK25" s="188"/>
      <c r="AL25" s="189"/>
      <c r="AM25" s="160"/>
      <c r="AN25" s="165"/>
      <c r="AO25" s="27"/>
      <c r="AP25" s="25"/>
      <c r="AQ25" s="29">
        <f>+S25</f>
        <v>80000</v>
      </c>
      <c r="AR25" s="47">
        <f>+T25</f>
        <v>80000</v>
      </c>
      <c r="AS25" s="30"/>
      <c r="AT25" s="31"/>
      <c r="AU25" s="30"/>
      <c r="AV25" s="30"/>
      <c r="AW25" s="139"/>
      <c r="AX25" s="48">
        <f t="shared" si="1"/>
        <v>0</v>
      </c>
      <c r="AY25" s="115">
        <v>0</v>
      </c>
      <c r="AZ25" s="116">
        <f t="shared" si="2"/>
        <v>0</v>
      </c>
      <c r="BA25" s="49">
        <f t="shared" si="3"/>
        <v>0</v>
      </c>
    </row>
    <row r="26" spans="1:53" s="35" customFormat="1" ht="84" customHeight="1" x14ac:dyDescent="0.3">
      <c r="A26" s="128" t="s">
        <v>61</v>
      </c>
      <c r="B26" s="143" t="s">
        <v>322</v>
      </c>
      <c r="C26" s="76" t="s">
        <v>323</v>
      </c>
      <c r="D26" s="145"/>
      <c r="E26" s="76">
        <v>80001070202</v>
      </c>
      <c r="F26" s="36">
        <v>2022</v>
      </c>
      <c r="G26" s="36">
        <v>2023</v>
      </c>
      <c r="H26" s="51"/>
      <c r="I26" s="36" t="s">
        <v>69</v>
      </c>
      <c r="J26" s="36" t="s">
        <v>62</v>
      </c>
      <c r="K26" s="23" t="s">
        <v>63</v>
      </c>
      <c r="L26" s="191" t="s">
        <v>77</v>
      </c>
      <c r="M26" s="39"/>
      <c r="N26" s="192" t="s">
        <v>327</v>
      </c>
      <c r="O26" s="37">
        <v>2</v>
      </c>
      <c r="P26" s="37" t="s">
        <v>324</v>
      </c>
      <c r="Q26" s="40" t="s">
        <v>68</v>
      </c>
      <c r="R26" s="37" t="s">
        <v>62</v>
      </c>
      <c r="S26" s="41"/>
      <c r="T26" s="41">
        <v>500000</v>
      </c>
      <c r="U26" s="41"/>
      <c r="V26" s="41">
        <f t="shared" si="4"/>
        <v>500000</v>
      </c>
      <c r="W26" s="41"/>
      <c r="X26" s="44"/>
      <c r="Y26" s="44"/>
      <c r="Z26" s="45"/>
      <c r="AA26" s="45"/>
      <c r="AB26" s="45" t="s">
        <v>326</v>
      </c>
      <c r="AC26" s="45"/>
      <c r="AD26" s="44"/>
      <c r="AE26" s="44"/>
      <c r="AF26" s="44"/>
      <c r="AG26" s="151" t="s">
        <v>81</v>
      </c>
      <c r="AH26" s="44"/>
      <c r="AI26" s="145"/>
      <c r="AJ26" s="144" t="s">
        <v>81</v>
      </c>
      <c r="AK26" s="245"/>
      <c r="AL26" s="246"/>
      <c r="AM26" s="246"/>
      <c r="AN26" s="247"/>
      <c r="AO26" s="27"/>
      <c r="AP26" s="46"/>
      <c r="AQ26" s="29"/>
      <c r="AR26" s="47"/>
      <c r="AS26" s="30"/>
      <c r="AT26" s="31"/>
      <c r="AU26" s="30"/>
      <c r="AV26" s="30"/>
      <c r="AW26" s="139"/>
      <c r="AX26" s="48">
        <f>SUM(AO26:AV26)-V26</f>
        <v>-500000</v>
      </c>
      <c r="AY26" s="115">
        <f>+V26</f>
        <v>500000</v>
      </c>
      <c r="AZ26" s="116">
        <f t="shared" si="2"/>
        <v>0</v>
      </c>
      <c r="BA26" s="49">
        <f t="shared" si="3"/>
        <v>0</v>
      </c>
    </row>
    <row r="27" spans="1:53" s="145" customFormat="1" ht="43.2" customHeight="1" x14ac:dyDescent="0.3">
      <c r="A27" s="37"/>
      <c r="B27" s="182" t="s">
        <v>245</v>
      </c>
      <c r="C27" s="76"/>
      <c r="D27" s="182" t="s">
        <v>260</v>
      </c>
      <c r="E27" s="143">
        <v>80001070202</v>
      </c>
      <c r="F27" s="36">
        <v>2022</v>
      </c>
      <c r="G27" s="36">
        <v>2023</v>
      </c>
      <c r="H27" s="51"/>
      <c r="I27" s="190" t="s">
        <v>62</v>
      </c>
      <c r="J27" s="36" t="s">
        <v>62</v>
      </c>
      <c r="K27" s="23" t="s">
        <v>63</v>
      </c>
      <c r="L27" s="191" t="s">
        <v>77</v>
      </c>
      <c r="M27" s="39"/>
      <c r="N27" s="192" t="s">
        <v>246</v>
      </c>
      <c r="O27" s="37">
        <v>2</v>
      </c>
      <c r="P27" s="37" t="s">
        <v>247</v>
      </c>
      <c r="Q27" s="40" t="s">
        <v>248</v>
      </c>
      <c r="R27" s="37" t="s">
        <v>69</v>
      </c>
      <c r="S27" s="41">
        <v>164639</v>
      </c>
      <c r="T27" s="41"/>
      <c r="U27" s="41"/>
      <c r="V27" s="41">
        <f t="shared" si="4"/>
        <v>164639</v>
      </c>
      <c r="W27" s="43"/>
      <c r="X27" s="41"/>
      <c r="Y27" s="44"/>
      <c r="Z27" s="44"/>
      <c r="AA27" s="45"/>
      <c r="AB27" s="45"/>
      <c r="AC27" s="45"/>
      <c r="AD27" s="45"/>
      <c r="AE27" s="200"/>
      <c r="AF27" s="45" t="s">
        <v>288</v>
      </c>
      <c r="AG27" s="165" t="s">
        <v>81</v>
      </c>
      <c r="AH27" s="165"/>
      <c r="AI27" s="165"/>
      <c r="AJ27" s="165"/>
      <c r="AK27" s="165"/>
      <c r="AL27" s="165"/>
      <c r="AM27" s="165"/>
      <c r="AN27" s="165"/>
      <c r="AO27" s="27">
        <f>+S27</f>
        <v>164639</v>
      </c>
      <c r="AP27" s="25"/>
      <c r="AQ27" s="29"/>
      <c r="AR27" s="47"/>
      <c r="AS27" s="30"/>
      <c r="AT27" s="31"/>
      <c r="AU27" s="30"/>
      <c r="AV27" s="30"/>
      <c r="AW27" s="139"/>
      <c r="AX27" s="48">
        <f t="shared" ref="AX27:AX49" si="5">SUM(AO27:AW27)-V27</f>
        <v>0</v>
      </c>
      <c r="AY27" s="115">
        <v>0</v>
      </c>
      <c r="AZ27" s="116">
        <f t="shared" si="2"/>
        <v>0</v>
      </c>
      <c r="BA27" s="49">
        <f t="shared" si="3"/>
        <v>0</v>
      </c>
    </row>
    <row r="28" spans="1:53" s="145" customFormat="1" ht="26.4" x14ac:dyDescent="0.3">
      <c r="A28" s="37"/>
      <c r="B28" s="221"/>
      <c r="C28" s="76"/>
      <c r="D28" s="182" t="s">
        <v>276</v>
      </c>
      <c r="E28" s="76">
        <v>80001070202</v>
      </c>
      <c r="F28" s="37">
        <v>2023</v>
      </c>
      <c r="G28" s="37">
        <v>2023</v>
      </c>
      <c r="H28" s="40"/>
      <c r="I28" s="72" t="s">
        <v>62</v>
      </c>
      <c r="J28" s="37" t="s">
        <v>62</v>
      </c>
      <c r="K28" s="76" t="s">
        <v>63</v>
      </c>
      <c r="L28" s="74" t="s">
        <v>77</v>
      </c>
      <c r="M28" s="39"/>
      <c r="N28" s="192" t="s">
        <v>312</v>
      </c>
      <c r="O28" s="37">
        <v>1</v>
      </c>
      <c r="P28" s="37" t="s">
        <v>247</v>
      </c>
      <c r="Q28" s="40" t="s">
        <v>87</v>
      </c>
      <c r="R28" s="37" t="s">
        <v>62</v>
      </c>
      <c r="S28" s="41">
        <v>41724</v>
      </c>
      <c r="T28" s="41">
        <v>83448</v>
      </c>
      <c r="U28" s="41">
        <v>41724</v>
      </c>
      <c r="V28" s="41">
        <f t="shared" si="4"/>
        <v>166896</v>
      </c>
      <c r="W28" s="43"/>
      <c r="X28" s="41"/>
      <c r="Y28" s="44"/>
      <c r="Z28" s="44"/>
      <c r="AA28" s="45"/>
      <c r="AB28" s="45"/>
      <c r="AC28" s="200" t="s">
        <v>311</v>
      </c>
      <c r="AD28" s="45"/>
      <c r="AE28" s="200"/>
      <c r="AF28" s="45" t="s">
        <v>71</v>
      </c>
      <c r="AG28" s="151" t="s">
        <v>10</v>
      </c>
      <c r="AH28" s="194"/>
      <c r="AI28" s="76"/>
      <c r="AJ28" s="37"/>
      <c r="AK28" s="188"/>
      <c r="AL28" s="195"/>
      <c r="AM28" s="196"/>
      <c r="AN28" s="165"/>
      <c r="AO28" s="27"/>
      <c r="AP28" s="25"/>
      <c r="AQ28" s="29">
        <f>+S28</f>
        <v>41724</v>
      </c>
      <c r="AR28" s="47">
        <f>+T28</f>
        <v>83448</v>
      </c>
      <c r="AS28" s="30"/>
      <c r="AT28" s="31"/>
      <c r="AU28" s="30"/>
      <c r="AV28" s="30"/>
      <c r="AW28" s="139"/>
      <c r="AX28" s="48">
        <f t="shared" si="5"/>
        <v>-41724</v>
      </c>
      <c r="AY28" s="115">
        <v>0</v>
      </c>
      <c r="AZ28" s="116">
        <f t="shared" si="2"/>
        <v>41724</v>
      </c>
      <c r="BA28" s="197">
        <f t="shared" si="3"/>
        <v>0</v>
      </c>
    </row>
    <row r="29" spans="1:53" ht="114" x14ac:dyDescent="0.3">
      <c r="A29" s="37" t="s">
        <v>61</v>
      </c>
      <c r="B29" s="221" t="s">
        <v>82</v>
      </c>
      <c r="C29" s="39"/>
      <c r="D29" s="182" t="s">
        <v>83</v>
      </c>
      <c r="E29" s="76">
        <v>80001070202</v>
      </c>
      <c r="F29" s="37">
        <v>2020</v>
      </c>
      <c r="G29" s="37">
        <v>2023</v>
      </c>
      <c r="H29" s="37"/>
      <c r="I29" s="37" t="s">
        <v>62</v>
      </c>
      <c r="J29" s="37" t="s">
        <v>62</v>
      </c>
      <c r="K29" s="37" t="s">
        <v>63</v>
      </c>
      <c r="L29" s="37" t="s">
        <v>77</v>
      </c>
      <c r="M29" s="38" t="s">
        <v>84</v>
      </c>
      <c r="N29" s="212" t="s">
        <v>85</v>
      </c>
      <c r="O29" s="37">
        <v>2</v>
      </c>
      <c r="P29" s="37" t="s">
        <v>86</v>
      </c>
      <c r="Q29" s="37" t="s">
        <v>277</v>
      </c>
      <c r="R29" s="37" t="s">
        <v>69</v>
      </c>
      <c r="S29" s="41">
        <v>100000</v>
      </c>
      <c r="T29" s="41">
        <v>100000</v>
      </c>
      <c r="U29" s="68">
        <v>300000</v>
      </c>
      <c r="V29" s="41">
        <f t="shared" si="4"/>
        <v>500000</v>
      </c>
      <c r="W29" s="43"/>
      <c r="X29" s="43"/>
      <c r="Y29" s="213"/>
      <c r="Z29" s="213"/>
      <c r="AA29" s="213"/>
      <c r="AB29" s="213"/>
      <c r="AC29" s="213"/>
      <c r="AD29" s="213"/>
      <c r="AE29" s="218" t="s">
        <v>281</v>
      </c>
      <c r="AF29" s="213"/>
      <c r="AG29" s="144" t="s">
        <v>10</v>
      </c>
      <c r="AH29" s="147" t="s">
        <v>89</v>
      </c>
      <c r="AI29" s="144">
        <v>33</v>
      </c>
      <c r="AJ29" s="144">
        <v>1</v>
      </c>
      <c r="AK29" s="232" t="s">
        <v>203</v>
      </c>
      <c r="AL29" s="214" t="s">
        <v>88</v>
      </c>
      <c r="AM29" s="215" t="s">
        <v>90</v>
      </c>
      <c r="AN29" s="150" t="s">
        <v>91</v>
      </c>
      <c r="AO29" s="27"/>
      <c r="AP29" s="25"/>
      <c r="AQ29" s="29">
        <f t="shared" ref="AQ29:AQ34" si="6">+S29</f>
        <v>100000</v>
      </c>
      <c r="AR29" s="47">
        <f>+S29</f>
        <v>100000</v>
      </c>
      <c r="AS29" s="30"/>
      <c r="AT29" s="31"/>
      <c r="AU29" s="30"/>
      <c r="AV29" s="30"/>
      <c r="AW29" s="139"/>
      <c r="AX29" s="48">
        <f t="shared" si="5"/>
        <v>-300000</v>
      </c>
      <c r="AY29" s="198">
        <v>0</v>
      </c>
      <c r="AZ29" s="198">
        <f t="shared" si="2"/>
        <v>300000</v>
      </c>
      <c r="BA29" s="197">
        <f t="shared" si="3"/>
        <v>0</v>
      </c>
    </row>
    <row r="30" spans="1:53" s="20" customFormat="1" ht="71.400000000000006" x14ac:dyDescent="0.3">
      <c r="A30" s="124"/>
      <c r="B30" s="182" t="s">
        <v>237</v>
      </c>
      <c r="C30" s="126"/>
      <c r="D30" s="182" t="s">
        <v>262</v>
      </c>
      <c r="E30" s="76">
        <v>80001070202</v>
      </c>
      <c r="F30" s="36">
        <v>2023</v>
      </c>
      <c r="G30" s="36">
        <v>2023</v>
      </c>
      <c r="H30" s="36"/>
      <c r="I30" s="36" t="s">
        <v>62</v>
      </c>
      <c r="J30" s="36" t="s">
        <v>62</v>
      </c>
      <c r="K30" s="36" t="s">
        <v>63</v>
      </c>
      <c r="L30" s="37" t="s">
        <v>77</v>
      </c>
      <c r="M30" s="38" t="s">
        <v>92</v>
      </c>
      <c r="N30" s="59" t="s">
        <v>93</v>
      </c>
      <c r="O30" s="36">
        <v>1</v>
      </c>
      <c r="P30" s="51" t="s">
        <v>86</v>
      </c>
      <c r="Q30" s="40" t="s">
        <v>68</v>
      </c>
      <c r="R30" s="36" t="s">
        <v>69</v>
      </c>
      <c r="S30" s="159">
        <f>3800000/12*6</f>
        <v>1900000</v>
      </c>
      <c r="T30" s="159">
        <v>1900000</v>
      </c>
      <c r="U30" s="41"/>
      <c r="V30" s="42">
        <f t="shared" si="4"/>
        <v>3800000</v>
      </c>
      <c r="W30" s="43"/>
      <c r="X30" s="54"/>
      <c r="Y30" s="60"/>
      <c r="Z30" s="61"/>
      <c r="AA30" s="61"/>
      <c r="AB30" s="61"/>
      <c r="AC30" s="61"/>
      <c r="AD30" s="61"/>
      <c r="AE30" s="61"/>
      <c r="AF30" s="61"/>
      <c r="AG30" s="144" t="s">
        <v>10</v>
      </c>
      <c r="AH30" s="147" t="s">
        <v>89</v>
      </c>
      <c r="AI30" s="150">
        <v>33</v>
      </c>
      <c r="AJ30" s="144">
        <v>1</v>
      </c>
      <c r="AK30" s="188" t="s">
        <v>222</v>
      </c>
      <c r="AL30" s="173"/>
      <c r="AM30" s="171"/>
      <c r="AN30" s="150"/>
      <c r="AO30" s="27"/>
      <c r="AP30" s="28"/>
      <c r="AQ30" s="29">
        <f t="shared" si="6"/>
        <v>1900000</v>
      </c>
      <c r="AR30" s="47">
        <f>+T30</f>
        <v>1900000</v>
      </c>
      <c r="AS30" s="62"/>
      <c r="AT30" s="58"/>
      <c r="AU30" s="62"/>
      <c r="AV30" s="62"/>
      <c r="AW30" s="58"/>
      <c r="AX30" s="48">
        <f t="shared" si="5"/>
        <v>0</v>
      </c>
      <c r="AY30" s="115">
        <v>0</v>
      </c>
      <c r="AZ30" s="116">
        <f t="shared" si="2"/>
        <v>0</v>
      </c>
      <c r="BA30" s="49">
        <f t="shared" si="3"/>
        <v>0</v>
      </c>
    </row>
    <row r="31" spans="1:53" s="249" customFormat="1" ht="99.6" customHeight="1" x14ac:dyDescent="0.3">
      <c r="A31" s="124" t="s">
        <v>61</v>
      </c>
      <c r="B31" s="207" t="s">
        <v>96</v>
      </c>
      <c r="C31" s="126"/>
      <c r="D31" s="207" t="s">
        <v>97</v>
      </c>
      <c r="E31" s="143">
        <v>80001070202</v>
      </c>
      <c r="F31" s="124">
        <v>2020</v>
      </c>
      <c r="G31" s="124">
        <v>2023</v>
      </c>
      <c r="H31" s="124"/>
      <c r="I31" s="124" t="s">
        <v>62</v>
      </c>
      <c r="J31" s="124" t="s">
        <v>62</v>
      </c>
      <c r="K31" s="124" t="s">
        <v>63</v>
      </c>
      <c r="L31" s="124" t="s">
        <v>77</v>
      </c>
      <c r="M31" s="132" t="s">
        <v>84</v>
      </c>
      <c r="N31" s="264" t="s">
        <v>98</v>
      </c>
      <c r="O31" s="124">
        <v>2</v>
      </c>
      <c r="P31" s="124" t="s">
        <v>86</v>
      </c>
      <c r="Q31" s="265" t="s">
        <v>333</v>
      </c>
      <c r="R31" s="124" t="s">
        <v>69</v>
      </c>
      <c r="S31" s="266"/>
      <c r="T31" s="266">
        <v>450000</v>
      </c>
      <c r="U31" s="135">
        <f>450000*3+225000</f>
        <v>1575000</v>
      </c>
      <c r="V31" s="135">
        <f t="shared" si="4"/>
        <v>2025000</v>
      </c>
      <c r="W31" s="136"/>
      <c r="X31" s="267"/>
      <c r="Y31" s="128"/>
      <c r="Z31" s="128"/>
      <c r="AA31" s="128" t="s">
        <v>334</v>
      </c>
      <c r="AB31" s="128"/>
      <c r="AC31" s="128"/>
      <c r="AD31" s="128"/>
      <c r="AE31" s="128"/>
      <c r="AF31" s="128"/>
      <c r="AG31" s="143" t="s">
        <v>10</v>
      </c>
      <c r="AH31" s="260" t="s">
        <v>89</v>
      </c>
      <c r="AI31" s="268">
        <v>33</v>
      </c>
      <c r="AJ31" s="143">
        <v>1</v>
      </c>
      <c r="AK31" s="269" t="s">
        <v>204</v>
      </c>
      <c r="AL31" s="270" t="s">
        <v>99</v>
      </c>
      <c r="AM31" s="271" t="s">
        <v>100</v>
      </c>
      <c r="AN31" s="268"/>
      <c r="AO31" s="259"/>
      <c r="AP31" s="259"/>
      <c r="AQ31" s="260">
        <f t="shared" si="6"/>
        <v>0</v>
      </c>
      <c r="AR31" s="261">
        <f>+T31</f>
        <v>450000</v>
      </c>
      <c r="AS31" s="261"/>
      <c r="AT31" s="261"/>
      <c r="AU31" s="261"/>
      <c r="AV31" s="261"/>
      <c r="AW31" s="261"/>
      <c r="AX31" s="262">
        <f t="shared" si="5"/>
        <v>-1575000</v>
      </c>
      <c r="AY31" s="263">
        <v>0</v>
      </c>
      <c r="AZ31" s="263">
        <f t="shared" si="2"/>
        <v>1575000</v>
      </c>
      <c r="BA31" s="261">
        <f t="shared" si="3"/>
        <v>0</v>
      </c>
    </row>
    <row r="32" spans="1:53" s="20" customFormat="1" ht="26.4" x14ac:dyDescent="0.3">
      <c r="A32" s="124" t="s">
        <v>61</v>
      </c>
      <c r="B32" s="182" t="s">
        <v>244</v>
      </c>
      <c r="C32" s="126"/>
      <c r="D32" s="182" t="s">
        <v>101</v>
      </c>
      <c r="E32" s="76">
        <v>80001070202</v>
      </c>
      <c r="F32" s="36">
        <v>2022</v>
      </c>
      <c r="G32" s="36">
        <v>2023</v>
      </c>
      <c r="H32" s="36"/>
      <c r="I32" s="36" t="s">
        <v>62</v>
      </c>
      <c r="J32" s="36" t="s">
        <v>62</v>
      </c>
      <c r="K32" s="36" t="s">
        <v>63</v>
      </c>
      <c r="L32" s="37" t="s">
        <v>77</v>
      </c>
      <c r="M32" s="38" t="s">
        <v>102</v>
      </c>
      <c r="N32" s="59" t="s">
        <v>103</v>
      </c>
      <c r="O32" s="36">
        <v>2</v>
      </c>
      <c r="P32" s="36" t="s">
        <v>86</v>
      </c>
      <c r="Q32" s="63" t="s">
        <v>87</v>
      </c>
      <c r="R32" s="36" t="s">
        <v>69</v>
      </c>
      <c r="S32" s="42">
        <f>150000/12*5</f>
        <v>62500</v>
      </c>
      <c r="T32" s="42">
        <v>150000</v>
      </c>
      <c r="U32" s="142">
        <f>150000-S32</f>
        <v>87500</v>
      </c>
      <c r="V32" s="42">
        <f t="shared" si="4"/>
        <v>300000</v>
      </c>
      <c r="W32" s="43"/>
      <c r="X32" s="40"/>
      <c r="Y32" s="60" t="s">
        <v>94</v>
      </c>
      <c r="Z32" s="61" t="s">
        <v>95</v>
      </c>
      <c r="AA32" s="61"/>
      <c r="AB32" s="61"/>
      <c r="AC32" s="61"/>
      <c r="AD32" s="61"/>
      <c r="AE32" s="61"/>
      <c r="AF32" s="61"/>
      <c r="AG32" s="144" t="s">
        <v>10</v>
      </c>
      <c r="AH32" s="147" t="s">
        <v>89</v>
      </c>
      <c r="AI32" s="150">
        <v>33</v>
      </c>
      <c r="AJ32" s="144">
        <v>1</v>
      </c>
      <c r="AK32" s="188" t="s">
        <v>205</v>
      </c>
      <c r="AL32" s="175" t="s">
        <v>104</v>
      </c>
      <c r="AM32" s="171" t="s">
        <v>105</v>
      </c>
      <c r="AN32" s="150"/>
      <c r="AO32" s="27"/>
      <c r="AP32" s="28"/>
      <c r="AQ32" s="29">
        <f t="shared" si="6"/>
        <v>62500</v>
      </c>
      <c r="AR32" s="47">
        <f>+T32</f>
        <v>150000</v>
      </c>
      <c r="AS32" s="62"/>
      <c r="AT32" s="58"/>
      <c r="AU32" s="62"/>
      <c r="AV32" s="62"/>
      <c r="AW32" s="58"/>
      <c r="AX32" s="48">
        <f t="shared" si="5"/>
        <v>-87500</v>
      </c>
      <c r="AY32" s="115">
        <v>0</v>
      </c>
      <c r="AZ32" s="116">
        <f t="shared" si="2"/>
        <v>87500</v>
      </c>
      <c r="BA32" s="49">
        <f t="shared" si="3"/>
        <v>0</v>
      </c>
    </row>
    <row r="33" spans="1:143" s="20" customFormat="1" ht="30.6" x14ac:dyDescent="0.3">
      <c r="A33" s="124"/>
      <c r="B33" s="182" t="s">
        <v>238</v>
      </c>
      <c r="C33" s="126"/>
      <c r="D33" s="182" t="s">
        <v>263</v>
      </c>
      <c r="E33" s="76">
        <v>80001070202</v>
      </c>
      <c r="F33" s="36">
        <v>2023</v>
      </c>
      <c r="G33" s="36">
        <v>2023</v>
      </c>
      <c r="H33" s="36"/>
      <c r="I33" s="36" t="s">
        <v>62</v>
      </c>
      <c r="J33" s="36" t="s">
        <v>62</v>
      </c>
      <c r="K33" s="36" t="s">
        <v>63</v>
      </c>
      <c r="L33" s="37" t="s">
        <v>77</v>
      </c>
      <c r="M33" s="38" t="s">
        <v>211</v>
      </c>
      <c r="N33" s="59" t="s">
        <v>206</v>
      </c>
      <c r="O33" s="36">
        <v>2</v>
      </c>
      <c r="P33" s="36" t="s">
        <v>86</v>
      </c>
      <c r="Q33" s="63" t="s">
        <v>106</v>
      </c>
      <c r="R33" s="36" t="s">
        <v>69</v>
      </c>
      <c r="S33" s="42">
        <f>1250*2</f>
        <v>2500</v>
      </c>
      <c r="T33" s="42">
        <v>15000</v>
      </c>
      <c r="U33" s="57">
        <f>15000-S33+15000</f>
        <v>27500</v>
      </c>
      <c r="V33" s="42">
        <f t="shared" si="4"/>
        <v>45000</v>
      </c>
      <c r="W33" s="43"/>
      <c r="X33" s="40"/>
      <c r="Y33" s="60"/>
      <c r="Z33" s="61"/>
      <c r="AA33" s="61"/>
      <c r="AB33" s="61"/>
      <c r="AC33" s="61"/>
      <c r="AD33" s="61"/>
      <c r="AE33" s="61"/>
      <c r="AF33" s="61"/>
      <c r="AG33" s="144" t="s">
        <v>10</v>
      </c>
      <c r="AH33" s="147"/>
      <c r="AI33" s="150"/>
      <c r="AJ33" s="144">
        <v>1</v>
      </c>
      <c r="AK33" s="188" t="s">
        <v>209</v>
      </c>
      <c r="AL33" s="175"/>
      <c r="AM33" s="171"/>
      <c r="AN33" s="150"/>
      <c r="AO33" s="27"/>
      <c r="AP33" s="28"/>
      <c r="AQ33" s="29">
        <f t="shared" si="6"/>
        <v>2500</v>
      </c>
      <c r="AR33" s="47">
        <f>+T33</f>
        <v>15000</v>
      </c>
      <c r="AS33" s="62"/>
      <c r="AT33" s="58"/>
      <c r="AU33" s="62"/>
      <c r="AV33" s="62"/>
      <c r="AW33" s="58"/>
      <c r="AX33" s="48">
        <f t="shared" si="5"/>
        <v>-27500</v>
      </c>
      <c r="AY33" s="115">
        <v>0</v>
      </c>
      <c r="AZ33" s="116">
        <f t="shared" si="2"/>
        <v>27500</v>
      </c>
      <c r="BA33" s="49">
        <f t="shared" si="3"/>
        <v>0</v>
      </c>
    </row>
    <row r="34" spans="1:143" s="20" customFormat="1" ht="22.8" hidden="1" x14ac:dyDescent="0.3">
      <c r="A34" s="124"/>
      <c r="B34" s="182" t="s">
        <v>239</v>
      </c>
      <c r="C34" s="126"/>
      <c r="D34" s="182" t="s">
        <v>264</v>
      </c>
      <c r="E34" s="76">
        <v>80001070202</v>
      </c>
      <c r="F34" s="36">
        <v>2023</v>
      </c>
      <c r="G34" s="36">
        <v>2023</v>
      </c>
      <c r="H34" s="36"/>
      <c r="I34" s="36" t="s">
        <v>62</v>
      </c>
      <c r="J34" s="36" t="s">
        <v>62</v>
      </c>
      <c r="K34" s="36" t="s">
        <v>63</v>
      </c>
      <c r="L34" s="37" t="s">
        <v>77</v>
      </c>
      <c r="M34" s="38" t="s">
        <v>212</v>
      </c>
      <c r="N34" s="59" t="s">
        <v>207</v>
      </c>
      <c r="O34" s="36">
        <v>2</v>
      </c>
      <c r="P34" s="36" t="s">
        <v>86</v>
      </c>
      <c r="Q34" s="63" t="s">
        <v>210</v>
      </c>
      <c r="R34" s="36" t="s">
        <v>69</v>
      </c>
      <c r="S34" s="41">
        <f>110000/12*7</f>
        <v>64166.666666666664</v>
      </c>
      <c r="T34" s="41">
        <v>110000</v>
      </c>
      <c r="U34" s="68">
        <f>110000*5-T34-S34</f>
        <v>375833.33333333331</v>
      </c>
      <c r="V34" s="42">
        <f t="shared" si="4"/>
        <v>550000</v>
      </c>
      <c r="W34" s="43"/>
      <c r="X34" s="40"/>
      <c r="Y34" s="60"/>
      <c r="Z34" s="61"/>
      <c r="AA34" s="61"/>
      <c r="AB34" s="61"/>
      <c r="AC34" s="61"/>
      <c r="AD34" s="61"/>
      <c r="AE34" s="61"/>
      <c r="AF34" s="61"/>
      <c r="AG34" s="144" t="s">
        <v>10</v>
      </c>
      <c r="AH34" s="147"/>
      <c r="AI34" s="150"/>
      <c r="AJ34" s="144">
        <v>1</v>
      </c>
      <c r="AK34" s="188" t="s">
        <v>208</v>
      </c>
      <c r="AL34" s="175"/>
      <c r="AM34" s="171"/>
      <c r="AN34" s="150"/>
      <c r="AO34" s="27"/>
      <c r="AP34" s="28"/>
      <c r="AQ34" s="29">
        <f t="shared" si="6"/>
        <v>64166.666666666664</v>
      </c>
      <c r="AR34" s="47">
        <f>+T34</f>
        <v>110000</v>
      </c>
      <c r="AS34" s="62"/>
      <c r="AT34" s="58"/>
      <c r="AU34" s="62"/>
      <c r="AV34" s="62"/>
      <c r="AW34" s="58"/>
      <c r="AX34" s="48">
        <f t="shared" si="5"/>
        <v>-375833.33333333337</v>
      </c>
      <c r="AY34" s="115">
        <v>0</v>
      </c>
      <c r="AZ34" s="116">
        <f t="shared" si="2"/>
        <v>375833.33333333331</v>
      </c>
      <c r="BA34" s="49">
        <f t="shared" si="3"/>
        <v>0</v>
      </c>
    </row>
    <row r="35" spans="1:143" ht="52.8" hidden="1" x14ac:dyDescent="0.3">
      <c r="A35" s="124"/>
      <c r="B35" s="182" t="s">
        <v>178</v>
      </c>
      <c r="C35" s="127"/>
      <c r="D35" s="182" t="s">
        <v>265</v>
      </c>
      <c r="E35" s="76">
        <v>80001070202</v>
      </c>
      <c r="F35" s="36">
        <v>2022</v>
      </c>
      <c r="G35" s="37">
        <v>2023</v>
      </c>
      <c r="H35" s="210" t="s">
        <v>266</v>
      </c>
      <c r="I35" s="37" t="s">
        <v>69</v>
      </c>
      <c r="J35" s="36" t="s">
        <v>62</v>
      </c>
      <c r="K35" s="36" t="s">
        <v>63</v>
      </c>
      <c r="L35" s="36" t="s">
        <v>111</v>
      </c>
      <c r="M35" s="38"/>
      <c r="N35" s="39" t="s">
        <v>172</v>
      </c>
      <c r="O35" s="36">
        <v>2</v>
      </c>
      <c r="P35" s="36" t="s">
        <v>173</v>
      </c>
      <c r="Q35" s="51"/>
      <c r="R35" s="36" t="s">
        <v>62</v>
      </c>
      <c r="S35" s="118">
        <v>115000</v>
      </c>
      <c r="T35" s="119"/>
      <c r="U35" s="120"/>
      <c r="V35" s="42">
        <f t="shared" si="4"/>
        <v>115000</v>
      </c>
      <c r="W35" s="43"/>
      <c r="X35" s="43"/>
      <c r="Y35" s="69"/>
      <c r="Z35" s="55"/>
      <c r="AA35" s="55"/>
      <c r="AB35" s="55"/>
      <c r="AC35" s="72"/>
      <c r="AD35" s="55"/>
      <c r="AE35" s="55"/>
      <c r="AF35" s="55"/>
      <c r="AG35" s="149" t="s">
        <v>167</v>
      </c>
      <c r="AH35" s="148"/>
      <c r="AI35" s="149"/>
      <c r="AJ35" s="149">
        <v>3</v>
      </c>
      <c r="AK35" s="187" t="s">
        <v>191</v>
      </c>
      <c r="AL35" s="172"/>
      <c r="AM35" s="162"/>
      <c r="AN35" s="163"/>
      <c r="AO35" s="27"/>
      <c r="AP35" s="67"/>
      <c r="AQ35" s="56"/>
      <c r="AR35" s="47"/>
      <c r="AS35" s="30"/>
      <c r="AT35" s="31"/>
      <c r="AU35" s="30"/>
      <c r="AV35" s="30"/>
      <c r="AW35" s="31"/>
      <c r="AX35" s="48">
        <f t="shared" si="5"/>
        <v>-115000</v>
      </c>
      <c r="AY35" s="115">
        <f>+V35</f>
        <v>115000</v>
      </c>
      <c r="AZ35" s="116">
        <f t="shared" si="2"/>
        <v>0</v>
      </c>
      <c r="BA35" s="49">
        <f t="shared" si="3"/>
        <v>0</v>
      </c>
    </row>
    <row r="36" spans="1:143" ht="52.8" hidden="1" x14ac:dyDescent="0.3">
      <c r="A36" s="124"/>
      <c r="B36" s="182" t="s">
        <v>187</v>
      </c>
      <c r="C36" s="127"/>
      <c r="D36" s="209" t="s">
        <v>261</v>
      </c>
      <c r="E36" s="76">
        <v>80001070202</v>
      </c>
      <c r="F36" s="36">
        <v>2022</v>
      </c>
      <c r="G36" s="37">
        <v>2023</v>
      </c>
      <c r="H36" s="210" t="s">
        <v>267</v>
      </c>
      <c r="I36" s="37" t="s">
        <v>69</v>
      </c>
      <c r="J36" s="36" t="s">
        <v>62</v>
      </c>
      <c r="K36" s="36" t="s">
        <v>63</v>
      </c>
      <c r="L36" s="36" t="s">
        <v>111</v>
      </c>
      <c r="M36" s="38"/>
      <c r="N36" s="39" t="s">
        <v>184</v>
      </c>
      <c r="O36" s="36">
        <v>2</v>
      </c>
      <c r="P36" s="37" t="s">
        <v>182</v>
      </c>
      <c r="Q36" s="51"/>
      <c r="R36" s="36" t="s">
        <v>62</v>
      </c>
      <c r="S36" s="119">
        <v>180000</v>
      </c>
      <c r="T36" s="55"/>
      <c r="U36" s="120"/>
      <c r="V36" s="42">
        <f t="shared" si="4"/>
        <v>180000</v>
      </c>
      <c r="W36" s="43"/>
      <c r="X36" s="43"/>
      <c r="Y36" s="69"/>
      <c r="Z36" s="55"/>
      <c r="AA36" s="55"/>
      <c r="AB36" s="55"/>
      <c r="AC36" s="72"/>
      <c r="AD36" s="55"/>
      <c r="AE36" s="55"/>
      <c r="AF36" s="55"/>
      <c r="AG36" s="149" t="s">
        <v>167</v>
      </c>
      <c r="AH36" s="148"/>
      <c r="AI36" s="149"/>
      <c r="AJ36" s="149">
        <v>3</v>
      </c>
      <c r="AK36" s="187" t="s">
        <v>191</v>
      </c>
      <c r="AL36" s="172"/>
      <c r="AM36" s="162"/>
      <c r="AN36" s="163"/>
      <c r="AO36" s="27"/>
      <c r="AP36" s="67"/>
      <c r="AQ36" s="56"/>
      <c r="AR36" s="47"/>
      <c r="AS36" s="30"/>
      <c r="AT36" s="31"/>
      <c r="AU36" s="30"/>
      <c r="AV36" s="30"/>
      <c r="AW36" s="31"/>
      <c r="AX36" s="48">
        <f t="shared" si="5"/>
        <v>-180000</v>
      </c>
      <c r="AY36" s="115">
        <f>+V36</f>
        <v>180000</v>
      </c>
      <c r="AZ36" s="116">
        <f t="shared" si="2"/>
        <v>0</v>
      </c>
      <c r="BA36" s="49">
        <f t="shared" si="3"/>
        <v>0</v>
      </c>
    </row>
    <row r="37" spans="1:143" ht="52.8" hidden="1" x14ac:dyDescent="0.3">
      <c r="A37" s="124"/>
      <c r="B37" s="182" t="s">
        <v>188</v>
      </c>
      <c r="C37" s="127"/>
      <c r="D37" s="209" t="s">
        <v>269</v>
      </c>
      <c r="E37" s="76">
        <v>80001070202</v>
      </c>
      <c r="F37" s="36">
        <v>2022</v>
      </c>
      <c r="G37" s="37">
        <v>2023</v>
      </c>
      <c r="H37" s="210" t="s">
        <v>268</v>
      </c>
      <c r="I37" s="37" t="s">
        <v>69</v>
      </c>
      <c r="J37" s="36" t="s">
        <v>62</v>
      </c>
      <c r="K37" s="36" t="s">
        <v>63</v>
      </c>
      <c r="L37" s="36" t="s">
        <v>111</v>
      </c>
      <c r="M37" s="38"/>
      <c r="N37" s="39" t="s">
        <v>185</v>
      </c>
      <c r="O37" s="36">
        <v>2</v>
      </c>
      <c r="P37" s="36" t="s">
        <v>183</v>
      </c>
      <c r="Q37" s="51"/>
      <c r="R37" s="36" t="s">
        <v>62</v>
      </c>
      <c r="S37" s="193">
        <v>176363.2</v>
      </c>
      <c r="T37" s="55"/>
      <c r="U37" s="120"/>
      <c r="V37" s="42">
        <f t="shared" si="4"/>
        <v>176363.2</v>
      </c>
      <c r="W37" s="43"/>
      <c r="X37" s="43"/>
      <c r="Y37" s="69"/>
      <c r="Z37" s="55"/>
      <c r="AA37" s="55"/>
      <c r="AB37" s="55"/>
      <c r="AC37" s="72"/>
      <c r="AD37" s="55"/>
      <c r="AE37" s="55"/>
      <c r="AF37" s="55" t="s">
        <v>289</v>
      </c>
      <c r="AG37" s="149" t="s">
        <v>167</v>
      </c>
      <c r="AH37" s="148"/>
      <c r="AI37" s="149"/>
      <c r="AJ37" s="149">
        <v>3</v>
      </c>
      <c r="AK37" s="187" t="s">
        <v>191</v>
      </c>
      <c r="AL37" s="172"/>
      <c r="AM37" s="162"/>
      <c r="AN37" s="163"/>
      <c r="AO37" s="27"/>
      <c r="AP37" s="67"/>
      <c r="AQ37" s="56"/>
      <c r="AR37" s="47"/>
      <c r="AS37" s="30"/>
      <c r="AT37" s="31"/>
      <c r="AU37" s="30"/>
      <c r="AV37" s="30"/>
      <c r="AW37" s="31"/>
      <c r="AX37" s="48">
        <f t="shared" si="5"/>
        <v>-176363.2</v>
      </c>
      <c r="AY37" s="115">
        <f>+V37</f>
        <v>176363.2</v>
      </c>
      <c r="AZ37" s="116">
        <f t="shared" si="2"/>
        <v>0</v>
      </c>
      <c r="BA37" s="49">
        <f t="shared" si="3"/>
        <v>0</v>
      </c>
    </row>
    <row r="38" spans="1:143" ht="40.799999999999997" hidden="1" customHeight="1" x14ac:dyDescent="0.3">
      <c r="A38" s="124" t="s">
        <v>61</v>
      </c>
      <c r="B38" s="182" t="s">
        <v>181</v>
      </c>
      <c r="C38" s="127"/>
      <c r="D38" s="182" t="s">
        <v>113</v>
      </c>
      <c r="E38" s="76">
        <v>80001070202</v>
      </c>
      <c r="F38" s="55">
        <v>2023</v>
      </c>
      <c r="G38" s="51">
        <v>2023</v>
      </c>
      <c r="H38" s="36"/>
      <c r="I38" s="36" t="s">
        <v>62</v>
      </c>
      <c r="J38" s="36" t="s">
        <v>62</v>
      </c>
      <c r="K38" s="36" t="s">
        <v>63</v>
      </c>
      <c r="L38" s="36" t="s">
        <v>77</v>
      </c>
      <c r="M38" s="38" t="s">
        <v>114</v>
      </c>
      <c r="N38" s="33" t="s">
        <v>115</v>
      </c>
      <c r="O38" s="37">
        <v>2</v>
      </c>
      <c r="P38" s="37" t="s">
        <v>112</v>
      </c>
      <c r="Q38" s="40" t="s">
        <v>116</v>
      </c>
      <c r="R38" s="37" t="s">
        <v>69</v>
      </c>
      <c r="S38" s="70">
        <v>200000</v>
      </c>
      <c r="T38" s="70">
        <v>200000</v>
      </c>
      <c r="U38" s="41">
        <v>600000</v>
      </c>
      <c r="V38" s="42">
        <f t="shared" si="4"/>
        <v>1000000</v>
      </c>
      <c r="W38" s="43"/>
      <c r="X38" s="55"/>
      <c r="Y38" s="55"/>
      <c r="Z38" s="55"/>
      <c r="AA38" s="55"/>
      <c r="AB38" s="55"/>
      <c r="AC38" s="72"/>
      <c r="AD38" s="55"/>
      <c r="AE38" s="55"/>
      <c r="AF38" s="55"/>
      <c r="AG38" s="144" t="s">
        <v>10</v>
      </c>
      <c r="AH38" s="144" t="s">
        <v>10</v>
      </c>
      <c r="AI38" s="144" t="s">
        <v>10</v>
      </c>
      <c r="AJ38" s="144" t="s">
        <v>10</v>
      </c>
      <c r="AK38" s="144" t="s">
        <v>10</v>
      </c>
      <c r="AL38" s="144" t="s">
        <v>10</v>
      </c>
      <c r="AM38" s="144" t="s">
        <v>10</v>
      </c>
      <c r="AN38" s="144"/>
      <c r="AO38" s="27"/>
      <c r="AP38" s="71"/>
      <c r="AQ38" s="29">
        <f>+S38</f>
        <v>200000</v>
      </c>
      <c r="AR38" s="47">
        <f>+T38</f>
        <v>200000</v>
      </c>
      <c r="AS38" s="30"/>
      <c r="AT38" s="31"/>
      <c r="AU38" s="30"/>
      <c r="AV38" s="30"/>
      <c r="AW38" s="31"/>
      <c r="AX38" s="48">
        <f t="shared" si="5"/>
        <v>-600000</v>
      </c>
      <c r="AY38" s="115">
        <v>0</v>
      </c>
      <c r="AZ38" s="116">
        <f t="shared" si="2"/>
        <v>600000</v>
      </c>
      <c r="BA38" s="49">
        <f t="shared" si="3"/>
        <v>0</v>
      </c>
    </row>
    <row r="39" spans="1:143" s="249" customFormat="1" ht="30" customHeight="1" x14ac:dyDescent="0.3">
      <c r="A39" s="124"/>
      <c r="B39" s="207"/>
      <c r="C39" s="127"/>
      <c r="D39" s="207"/>
      <c r="E39" s="143">
        <v>80001070202</v>
      </c>
      <c r="F39" s="138">
        <v>2023</v>
      </c>
      <c r="G39" s="138">
        <v>2023</v>
      </c>
      <c r="H39" s="128"/>
      <c r="I39" s="124" t="s">
        <v>62</v>
      </c>
      <c r="J39" s="124" t="s">
        <v>62</v>
      </c>
      <c r="K39" s="124" t="s">
        <v>63</v>
      </c>
      <c r="L39" s="124" t="s">
        <v>77</v>
      </c>
      <c r="M39" s="132"/>
      <c r="N39" s="272" t="s">
        <v>115</v>
      </c>
      <c r="O39" s="124">
        <v>2</v>
      </c>
      <c r="P39" s="124" t="s">
        <v>331</v>
      </c>
      <c r="Q39" s="128" t="s">
        <v>68</v>
      </c>
      <c r="R39" s="124" t="s">
        <v>69</v>
      </c>
      <c r="S39" s="273"/>
      <c r="T39" s="273">
        <v>200000</v>
      </c>
      <c r="U39" s="135"/>
      <c r="V39" s="135">
        <f t="shared" si="4"/>
        <v>200000</v>
      </c>
      <c r="W39" s="136"/>
      <c r="X39" s="138"/>
      <c r="Y39" s="138"/>
      <c r="Z39" s="138"/>
      <c r="AA39" s="138" t="s">
        <v>71</v>
      </c>
      <c r="AB39" s="138"/>
      <c r="AC39" s="234"/>
      <c r="AD39" s="138"/>
      <c r="AE39" s="138"/>
      <c r="AF39" s="138"/>
      <c r="AG39" s="143" t="s">
        <v>10</v>
      </c>
      <c r="AH39" s="274"/>
      <c r="AI39" s="274"/>
      <c r="AJ39" s="254"/>
      <c r="AK39" s="255"/>
      <c r="AL39" s="275"/>
      <c r="AM39" s="276"/>
      <c r="AN39" s="143"/>
      <c r="AO39" s="259"/>
      <c r="AP39" s="277"/>
      <c r="AQ39" s="260"/>
      <c r="AR39" s="261">
        <f>+T39</f>
        <v>200000</v>
      </c>
      <c r="AS39" s="260"/>
      <c r="AT39" s="260"/>
      <c r="AU39" s="260"/>
      <c r="AV39" s="260"/>
      <c r="AW39" s="260"/>
      <c r="AX39" s="262">
        <f t="shared" si="5"/>
        <v>0</v>
      </c>
      <c r="AY39" s="263">
        <v>0</v>
      </c>
      <c r="AZ39" s="263">
        <f t="shared" si="2"/>
        <v>0</v>
      </c>
      <c r="BA39" s="261">
        <f t="shared" si="3"/>
        <v>0</v>
      </c>
    </row>
    <row r="40" spans="1:143" s="249" customFormat="1" ht="30" customHeight="1" x14ac:dyDescent="0.3">
      <c r="A40" s="124"/>
      <c r="B40" s="207"/>
      <c r="C40" s="127"/>
      <c r="D40" s="207"/>
      <c r="E40" s="143">
        <v>80001070202</v>
      </c>
      <c r="F40" s="138">
        <v>2023</v>
      </c>
      <c r="G40" s="138">
        <v>2023</v>
      </c>
      <c r="H40" s="128"/>
      <c r="I40" s="124" t="s">
        <v>62</v>
      </c>
      <c r="J40" s="124" t="s">
        <v>62</v>
      </c>
      <c r="K40" s="124" t="s">
        <v>63</v>
      </c>
      <c r="L40" s="124" t="s">
        <v>77</v>
      </c>
      <c r="M40" s="132"/>
      <c r="N40" s="272" t="s">
        <v>332</v>
      </c>
      <c r="O40" s="124">
        <v>1</v>
      </c>
      <c r="P40" s="124" t="s">
        <v>330</v>
      </c>
      <c r="Q40" s="128" t="s">
        <v>106</v>
      </c>
      <c r="R40" s="124" t="s">
        <v>69</v>
      </c>
      <c r="S40" s="273"/>
      <c r="T40" s="273">
        <f>61222.3/3</f>
        <v>20407.433333333334</v>
      </c>
      <c r="U40" s="135">
        <f>20407.4333333333*2</f>
        <v>40814.866666666603</v>
      </c>
      <c r="V40" s="135">
        <f t="shared" si="4"/>
        <v>61222.299999999937</v>
      </c>
      <c r="W40" s="136"/>
      <c r="X40" s="138"/>
      <c r="Y40" s="138"/>
      <c r="Z40" s="138"/>
      <c r="AA40" s="138" t="s">
        <v>71</v>
      </c>
      <c r="AB40" s="138"/>
      <c r="AC40" s="234"/>
      <c r="AD40" s="138"/>
      <c r="AE40" s="138"/>
      <c r="AF40" s="138"/>
      <c r="AG40" s="143" t="s">
        <v>10</v>
      </c>
      <c r="AH40" s="274"/>
      <c r="AI40" s="274"/>
      <c r="AJ40" s="254"/>
      <c r="AK40" s="255"/>
      <c r="AL40" s="275"/>
      <c r="AM40" s="276"/>
      <c r="AN40" s="143"/>
      <c r="AO40" s="259"/>
      <c r="AP40" s="277"/>
      <c r="AQ40" s="260"/>
      <c r="AR40" s="261">
        <f>+T40</f>
        <v>20407.433333333334</v>
      </c>
      <c r="AS40" s="260"/>
      <c r="AT40" s="260"/>
      <c r="AU40" s="260"/>
      <c r="AV40" s="260"/>
      <c r="AW40" s="260"/>
      <c r="AX40" s="262">
        <f t="shared" si="5"/>
        <v>-40814.866666666603</v>
      </c>
      <c r="AY40" s="263">
        <v>0</v>
      </c>
      <c r="AZ40" s="263">
        <f t="shared" si="2"/>
        <v>40814.866666666603</v>
      </c>
      <c r="BA40" s="261">
        <f t="shared" si="3"/>
        <v>0</v>
      </c>
    </row>
    <row r="41" spans="1:143" ht="26.4" x14ac:dyDescent="0.3">
      <c r="A41" s="124"/>
      <c r="B41" s="182"/>
      <c r="C41" s="127"/>
      <c r="D41" s="207" t="s">
        <v>315</v>
      </c>
      <c r="E41" s="76">
        <v>80001070202</v>
      </c>
      <c r="F41" s="36">
        <v>2023</v>
      </c>
      <c r="G41" s="51">
        <v>2023</v>
      </c>
      <c r="H41" s="124"/>
      <c r="I41" s="36" t="s">
        <v>62</v>
      </c>
      <c r="J41" s="36" t="s">
        <v>62</v>
      </c>
      <c r="K41" s="36" t="s">
        <v>63</v>
      </c>
      <c r="L41" s="36" t="s">
        <v>77</v>
      </c>
      <c r="M41" s="38" t="s">
        <v>320</v>
      </c>
      <c r="N41" s="33" t="s">
        <v>307</v>
      </c>
      <c r="O41" s="37">
        <v>2</v>
      </c>
      <c r="P41" s="37" t="s">
        <v>112</v>
      </c>
      <c r="Q41" s="40" t="s">
        <v>310</v>
      </c>
      <c r="R41" s="37" t="s">
        <v>62</v>
      </c>
      <c r="S41" s="70">
        <v>140000</v>
      </c>
      <c r="T41" s="70">
        <v>125000</v>
      </c>
      <c r="U41" s="41"/>
      <c r="V41" s="42">
        <f t="shared" si="4"/>
        <v>265000</v>
      </c>
      <c r="W41" s="43"/>
      <c r="X41" s="55"/>
      <c r="Y41" s="55"/>
      <c r="Z41" s="55"/>
      <c r="AA41" s="55"/>
      <c r="AB41" s="55"/>
      <c r="AC41" s="239" t="s">
        <v>71</v>
      </c>
      <c r="AD41" s="55"/>
      <c r="AE41" s="55"/>
      <c r="AF41" s="55"/>
      <c r="AG41" s="144" t="s">
        <v>10</v>
      </c>
      <c r="AH41" s="152"/>
      <c r="AI41" s="152"/>
      <c r="AJ41" s="149"/>
      <c r="AK41" s="187"/>
      <c r="AL41" s="176"/>
      <c r="AM41" s="177"/>
      <c r="AN41" s="144"/>
      <c r="AO41" s="27"/>
      <c r="AP41" s="71"/>
      <c r="AQ41" s="29">
        <f>+S41</f>
        <v>140000</v>
      </c>
      <c r="AR41" s="47">
        <f>+T41</f>
        <v>125000</v>
      </c>
      <c r="AS41" s="30"/>
      <c r="AT41" s="31"/>
      <c r="AU41" s="30"/>
      <c r="AV41" s="30"/>
      <c r="AW41" s="31"/>
      <c r="AX41" s="48">
        <f t="shared" si="5"/>
        <v>0</v>
      </c>
      <c r="AY41" s="115">
        <v>0</v>
      </c>
      <c r="AZ41" s="116">
        <f t="shared" si="2"/>
        <v>0</v>
      </c>
      <c r="BA41" s="49">
        <f t="shared" si="3"/>
        <v>0</v>
      </c>
    </row>
    <row r="42" spans="1:143" ht="39.6" x14ac:dyDescent="0.3">
      <c r="A42" s="37"/>
      <c r="B42" s="182" t="s">
        <v>240</v>
      </c>
      <c r="C42" s="146"/>
      <c r="D42" s="182" t="s">
        <v>270</v>
      </c>
      <c r="E42" s="76">
        <v>80001070202</v>
      </c>
      <c r="F42" s="37">
        <v>2023</v>
      </c>
      <c r="G42" s="40">
        <v>2023</v>
      </c>
      <c r="H42" s="182" t="s">
        <v>271</v>
      </c>
      <c r="I42" s="37" t="s">
        <v>69</v>
      </c>
      <c r="J42" s="37" t="s">
        <v>62</v>
      </c>
      <c r="K42" s="37" t="s">
        <v>63</v>
      </c>
      <c r="L42" s="37" t="s">
        <v>77</v>
      </c>
      <c r="M42" s="38"/>
      <c r="N42" s="33" t="s">
        <v>306</v>
      </c>
      <c r="O42" s="37">
        <v>2</v>
      </c>
      <c r="P42" s="37" t="s">
        <v>183</v>
      </c>
      <c r="Q42" s="40"/>
      <c r="R42" s="37" t="s">
        <v>62</v>
      </c>
      <c r="S42" s="43">
        <v>286071</v>
      </c>
      <c r="T42" s="70"/>
      <c r="U42" s="41">
        <v>457025.72</v>
      </c>
      <c r="V42" s="41">
        <f>+S42+U42</f>
        <v>743096.72</v>
      </c>
      <c r="W42" s="55"/>
      <c r="X42" s="55"/>
      <c r="Y42" s="55"/>
      <c r="Z42" s="75"/>
      <c r="AA42" s="75"/>
      <c r="AB42" s="75"/>
      <c r="AC42" s="209" t="s">
        <v>309</v>
      </c>
      <c r="AD42" s="55"/>
      <c r="AE42" s="55"/>
      <c r="AF42" s="55"/>
      <c r="AG42" s="144" t="s">
        <v>221</v>
      </c>
      <c r="AH42" s="152"/>
      <c r="AI42" s="152"/>
      <c r="AJ42" s="149">
        <v>3</v>
      </c>
      <c r="AK42" s="187" t="s">
        <v>71</v>
      </c>
      <c r="AL42" s="176"/>
      <c r="AM42" s="177"/>
      <c r="AN42" s="144"/>
      <c r="AO42" s="27"/>
      <c r="AP42" s="67"/>
      <c r="AQ42" s="56"/>
      <c r="AR42" s="47"/>
      <c r="AS42" s="30"/>
      <c r="AT42" s="31"/>
      <c r="AU42" s="30"/>
      <c r="AV42" s="30"/>
      <c r="AW42" s="31"/>
      <c r="AX42" s="48">
        <f t="shared" si="5"/>
        <v>-743096.72</v>
      </c>
      <c r="AY42" s="115">
        <f>+V42</f>
        <v>743096.72</v>
      </c>
      <c r="AZ42" s="116"/>
      <c r="BA42" s="49">
        <f t="shared" si="3"/>
        <v>0</v>
      </c>
    </row>
    <row r="43" spans="1:143" ht="34.200000000000003" x14ac:dyDescent="0.3">
      <c r="A43" s="37"/>
      <c r="B43" s="182" t="s">
        <v>241</v>
      </c>
      <c r="C43" s="146"/>
      <c r="D43" s="182" t="s">
        <v>273</v>
      </c>
      <c r="E43" s="76">
        <v>80001070202</v>
      </c>
      <c r="F43" s="37">
        <v>2023</v>
      </c>
      <c r="G43" s="40">
        <v>2023</v>
      </c>
      <c r="H43" s="182" t="s">
        <v>272</v>
      </c>
      <c r="I43" s="37" t="s">
        <v>69</v>
      </c>
      <c r="J43" s="37" t="s">
        <v>62</v>
      </c>
      <c r="K43" s="37" t="s">
        <v>63</v>
      </c>
      <c r="L43" s="37" t="s">
        <v>77</v>
      </c>
      <c r="M43" s="38"/>
      <c r="N43" s="33" t="s">
        <v>196</v>
      </c>
      <c r="O43" s="37">
        <v>2</v>
      </c>
      <c r="P43" s="37" t="s">
        <v>183</v>
      </c>
      <c r="Q43" s="40"/>
      <c r="R43" s="37" t="s">
        <v>62</v>
      </c>
      <c r="S43" s="70">
        <v>143151</v>
      </c>
      <c r="T43" s="70"/>
      <c r="U43" s="41"/>
      <c r="V43" s="41">
        <f>+S43+T43+U43</f>
        <v>143151</v>
      </c>
      <c r="W43" s="43"/>
      <c r="X43" s="55"/>
      <c r="Y43" s="55"/>
      <c r="Z43" s="55"/>
      <c r="AA43" s="55"/>
      <c r="AB43" s="55"/>
      <c r="AC43" s="72"/>
      <c r="AD43" s="55"/>
      <c r="AE43" s="55"/>
      <c r="AF43" s="55"/>
      <c r="AG43" s="144" t="s">
        <v>221</v>
      </c>
      <c r="AH43" s="152"/>
      <c r="AI43" s="152"/>
      <c r="AJ43" s="149">
        <v>3</v>
      </c>
      <c r="AK43" s="187" t="s">
        <v>71</v>
      </c>
      <c r="AL43" s="176"/>
      <c r="AM43" s="177"/>
      <c r="AN43" s="144"/>
      <c r="AO43" s="27"/>
      <c r="AP43" s="67"/>
      <c r="AQ43" s="56"/>
      <c r="AR43" s="47"/>
      <c r="AS43" s="30"/>
      <c r="AT43" s="31"/>
      <c r="AU43" s="30"/>
      <c r="AV43" s="30"/>
      <c r="AW43" s="31"/>
      <c r="AX43" s="48">
        <f t="shared" si="5"/>
        <v>-143151</v>
      </c>
      <c r="AY43" s="115">
        <f>+V43</f>
        <v>143151</v>
      </c>
      <c r="AZ43" s="116">
        <f>+U43</f>
        <v>0</v>
      </c>
      <c r="BA43" s="49">
        <f t="shared" si="3"/>
        <v>0</v>
      </c>
    </row>
    <row r="44" spans="1:143" s="231" customFormat="1" ht="42" customHeight="1" x14ac:dyDescent="0.3">
      <c r="A44" s="37"/>
      <c r="B44" s="182"/>
      <c r="C44" s="146"/>
      <c r="D44" s="182" t="s">
        <v>316</v>
      </c>
      <c r="E44" s="76">
        <v>80001070202</v>
      </c>
      <c r="F44" s="37">
        <v>2023</v>
      </c>
      <c r="G44" s="40">
        <v>2023</v>
      </c>
      <c r="H44" s="182"/>
      <c r="I44" s="37" t="s">
        <v>69</v>
      </c>
      <c r="J44" s="37" t="s">
        <v>62</v>
      </c>
      <c r="K44" s="37" t="s">
        <v>63</v>
      </c>
      <c r="L44" s="37" t="s">
        <v>77</v>
      </c>
      <c r="M44" s="38" t="s">
        <v>319</v>
      </c>
      <c r="N44" s="33" t="s">
        <v>305</v>
      </c>
      <c r="O44" s="37">
        <v>1</v>
      </c>
      <c r="P44" s="37" t="s">
        <v>183</v>
      </c>
      <c r="Q44" s="40"/>
      <c r="R44" s="37" t="s">
        <v>62</v>
      </c>
      <c r="S44" s="233">
        <v>42698.94</v>
      </c>
      <c r="T44" s="233">
        <v>34804.620000000003</v>
      </c>
      <c r="U44" s="233">
        <v>9507.98</v>
      </c>
      <c r="V44" s="41">
        <f>+S44+T44+U44</f>
        <v>87011.54</v>
      </c>
      <c r="W44" s="43"/>
      <c r="X44" s="55"/>
      <c r="Y44" s="55"/>
      <c r="Z44" s="55"/>
      <c r="AA44" s="248"/>
      <c r="AB44" s="248"/>
      <c r="AC44" s="238" t="s">
        <v>71</v>
      </c>
      <c r="AD44" s="72"/>
      <c r="AE44" s="230"/>
      <c r="AF44" s="230"/>
      <c r="AG44" s="144" t="s">
        <v>167</v>
      </c>
      <c r="AH44" s="152"/>
      <c r="AI44" s="152"/>
      <c r="AJ44" s="149"/>
      <c r="AK44" s="187"/>
      <c r="AL44" s="176"/>
      <c r="AM44" s="177"/>
      <c r="AN44" s="144"/>
      <c r="AO44" s="27"/>
      <c r="AP44" s="67"/>
      <c r="AQ44" s="56"/>
      <c r="AR44" s="47"/>
      <c r="AS44" s="30"/>
      <c r="AT44" s="31"/>
      <c r="AU44" s="30"/>
      <c r="AV44" s="30"/>
      <c r="AW44" s="31"/>
      <c r="AX44" s="48">
        <f t="shared" si="5"/>
        <v>-87011.54</v>
      </c>
      <c r="AY44" s="115">
        <v>87011.54</v>
      </c>
      <c r="AZ44" s="116">
        <v>0</v>
      </c>
      <c r="BA44" s="49">
        <f t="shared" si="3"/>
        <v>0</v>
      </c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</row>
    <row r="45" spans="1:143" ht="52.8" x14ac:dyDescent="0.3">
      <c r="A45" s="37"/>
      <c r="B45" s="182" t="s">
        <v>242</v>
      </c>
      <c r="C45" s="146"/>
      <c r="D45" s="182" t="s">
        <v>274</v>
      </c>
      <c r="E45" s="76">
        <v>80001070202</v>
      </c>
      <c r="F45" s="37">
        <v>2023</v>
      </c>
      <c r="G45" s="40">
        <v>2023</v>
      </c>
      <c r="H45" s="182" t="s">
        <v>266</v>
      </c>
      <c r="I45" s="37" t="s">
        <v>69</v>
      </c>
      <c r="J45" s="37" t="s">
        <v>62</v>
      </c>
      <c r="K45" s="37" t="s">
        <v>63</v>
      </c>
      <c r="L45" s="37" t="s">
        <v>77</v>
      </c>
      <c r="M45" s="38"/>
      <c r="N45" s="33" t="s">
        <v>197</v>
      </c>
      <c r="O45" s="37">
        <v>2</v>
      </c>
      <c r="P45" s="37" t="s">
        <v>173</v>
      </c>
      <c r="Q45" s="40"/>
      <c r="R45" s="37" t="s">
        <v>62</v>
      </c>
      <c r="S45" s="70">
        <v>55000</v>
      </c>
      <c r="T45" s="70"/>
      <c r="U45" s="41"/>
      <c r="V45" s="41">
        <f>+S45+T45+U45</f>
        <v>55000</v>
      </c>
      <c r="W45" s="43"/>
      <c r="X45" s="55"/>
      <c r="Y45" s="55"/>
      <c r="Z45" s="55"/>
      <c r="AA45" s="55"/>
      <c r="AB45" s="55"/>
      <c r="AC45" s="72"/>
      <c r="AD45" s="55"/>
      <c r="AE45" s="55"/>
      <c r="AF45" s="55"/>
      <c r="AG45" s="144" t="s">
        <v>167</v>
      </c>
      <c r="AH45" s="152"/>
      <c r="AI45" s="152"/>
      <c r="AJ45" s="149">
        <v>3</v>
      </c>
      <c r="AK45" s="187" t="s">
        <v>71</v>
      </c>
      <c r="AL45" s="176"/>
      <c r="AM45" s="177"/>
      <c r="AN45" s="144"/>
      <c r="AO45" s="27"/>
      <c r="AP45" s="67"/>
      <c r="AQ45" s="56"/>
      <c r="AR45" s="47"/>
      <c r="AS45" s="30"/>
      <c r="AT45" s="31"/>
      <c r="AU45" s="30"/>
      <c r="AV45" s="30"/>
      <c r="AW45" s="31"/>
      <c r="AX45" s="48">
        <f t="shared" si="5"/>
        <v>-55000</v>
      </c>
      <c r="AY45" s="115">
        <f>+V45</f>
        <v>55000</v>
      </c>
      <c r="AZ45" s="116">
        <f>+U45</f>
        <v>0</v>
      </c>
      <c r="BA45" s="49">
        <f t="shared" si="3"/>
        <v>0</v>
      </c>
    </row>
    <row r="46" spans="1:143" s="231" customFormat="1" ht="42" customHeight="1" x14ac:dyDescent="0.3">
      <c r="A46" s="37"/>
      <c r="B46" s="207"/>
      <c r="C46" s="146"/>
      <c r="D46" s="182" t="s">
        <v>296</v>
      </c>
      <c r="E46" s="76">
        <v>80001070202</v>
      </c>
      <c r="F46" s="37">
        <v>2023</v>
      </c>
      <c r="G46" s="40">
        <v>2023</v>
      </c>
      <c r="H46" s="182"/>
      <c r="I46" s="37" t="s">
        <v>69</v>
      </c>
      <c r="J46" s="37" t="s">
        <v>62</v>
      </c>
      <c r="K46" s="37" t="s">
        <v>63</v>
      </c>
      <c r="L46" s="37" t="s">
        <v>77</v>
      </c>
      <c r="M46" s="38" t="s">
        <v>297</v>
      </c>
      <c r="N46" s="33" t="s">
        <v>295</v>
      </c>
      <c r="O46" s="37">
        <v>1</v>
      </c>
      <c r="P46" s="37" t="s">
        <v>112</v>
      </c>
      <c r="Q46" s="40" t="s">
        <v>106</v>
      </c>
      <c r="R46" s="37" t="s">
        <v>62</v>
      </c>
      <c r="S46" s="70">
        <v>10000</v>
      </c>
      <c r="T46" s="70">
        <v>20000</v>
      </c>
      <c r="U46" s="41">
        <v>26527.47</v>
      </c>
      <c r="V46" s="41">
        <f>+S46+T46+U46</f>
        <v>56527.47</v>
      </c>
      <c r="W46" s="43"/>
      <c r="X46" s="55"/>
      <c r="Y46" s="55"/>
      <c r="Z46" s="55"/>
      <c r="AA46" s="55"/>
      <c r="AB46" s="55"/>
      <c r="AC46" s="72"/>
      <c r="AD46" s="72" t="s">
        <v>71</v>
      </c>
      <c r="AE46" s="230"/>
      <c r="AF46" s="230"/>
      <c r="AG46" s="144" t="s">
        <v>167</v>
      </c>
      <c r="AH46" s="152"/>
      <c r="AI46" s="152"/>
      <c r="AJ46" s="149"/>
      <c r="AK46" s="187"/>
      <c r="AL46" s="176"/>
      <c r="AM46" s="177"/>
      <c r="AN46" s="144"/>
      <c r="AO46" s="27"/>
      <c r="AP46" s="67"/>
      <c r="AQ46" s="56"/>
      <c r="AR46" s="47"/>
      <c r="AS46" s="30"/>
      <c r="AT46" s="31"/>
      <c r="AU46" s="30"/>
      <c r="AV46" s="30"/>
      <c r="AW46" s="31"/>
      <c r="AX46" s="48">
        <f t="shared" si="5"/>
        <v>-56527.47</v>
      </c>
      <c r="AY46" s="115">
        <f>+V46</f>
        <v>56527.47</v>
      </c>
      <c r="AZ46" s="116">
        <v>0</v>
      </c>
      <c r="BA46" s="49">
        <f t="shared" si="3"/>
        <v>0</v>
      </c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</row>
    <row r="47" spans="1:143" ht="42" customHeight="1" x14ac:dyDescent="0.3">
      <c r="A47" s="37"/>
      <c r="B47" s="182"/>
      <c r="C47" s="146"/>
      <c r="D47" s="182" t="s">
        <v>317</v>
      </c>
      <c r="E47" s="76">
        <v>80001070202</v>
      </c>
      <c r="F47" s="37">
        <v>2023</v>
      </c>
      <c r="G47" s="40">
        <v>2023</v>
      </c>
      <c r="H47" s="182"/>
      <c r="I47" s="37" t="s">
        <v>62</v>
      </c>
      <c r="J47" s="37" t="s">
        <v>62</v>
      </c>
      <c r="K47" s="37" t="s">
        <v>63</v>
      </c>
      <c r="L47" s="37" t="s">
        <v>64</v>
      </c>
      <c r="M47" s="38" t="s">
        <v>318</v>
      </c>
      <c r="N47" s="33" t="s">
        <v>308</v>
      </c>
      <c r="O47" s="37">
        <v>2</v>
      </c>
      <c r="P47" s="37" t="s">
        <v>109</v>
      </c>
      <c r="Q47" s="40"/>
      <c r="R47" s="37" t="s">
        <v>62</v>
      </c>
      <c r="S47" s="70">
        <v>70000</v>
      </c>
      <c r="T47" s="70"/>
      <c r="U47" s="41"/>
      <c r="V47" s="41">
        <f>+S47+T47+U47</f>
        <v>70000</v>
      </c>
      <c r="W47" s="43"/>
      <c r="X47" s="55"/>
      <c r="Y47" s="55"/>
      <c r="Z47" s="55"/>
      <c r="AA47" s="55"/>
      <c r="AB47" s="55"/>
      <c r="AC47" s="209" t="s">
        <v>71</v>
      </c>
      <c r="AD47" s="72"/>
      <c r="AE47" s="55"/>
      <c r="AF47" s="55"/>
      <c r="AG47" s="76" t="s">
        <v>10</v>
      </c>
      <c r="AH47" s="75"/>
      <c r="AI47" s="75"/>
      <c r="AJ47" s="278"/>
      <c r="AK47" s="279"/>
      <c r="AL47" s="280"/>
      <c r="AM47" s="281"/>
      <c r="AN47" s="76"/>
      <c r="AO47" s="282"/>
      <c r="AP47" s="283"/>
      <c r="AQ47" s="197">
        <v>70000</v>
      </c>
      <c r="AR47" s="197"/>
      <c r="AS47" s="283"/>
      <c r="AT47" s="283"/>
      <c r="AU47" s="283"/>
      <c r="AV47" s="283"/>
      <c r="AW47" s="283"/>
      <c r="AX47" s="284">
        <f t="shared" si="5"/>
        <v>0</v>
      </c>
      <c r="AY47" s="198"/>
      <c r="AZ47" s="198"/>
      <c r="BA47" s="197"/>
    </row>
    <row r="48" spans="1:143" ht="52.8" x14ac:dyDescent="0.3">
      <c r="A48" s="129" t="s">
        <v>61</v>
      </c>
      <c r="B48" s="182" t="s">
        <v>121</v>
      </c>
      <c r="C48" s="127"/>
      <c r="D48" s="182" t="s">
        <v>122</v>
      </c>
      <c r="E48" s="76">
        <v>80001070202</v>
      </c>
      <c r="F48" s="72">
        <v>2022</v>
      </c>
      <c r="G48" s="72">
        <v>2023</v>
      </c>
      <c r="H48" s="75"/>
      <c r="I48" s="72" t="s">
        <v>62</v>
      </c>
      <c r="J48" s="23" t="s">
        <v>62</v>
      </c>
      <c r="K48" s="36" t="s">
        <v>63</v>
      </c>
      <c r="L48" s="74" t="s">
        <v>77</v>
      </c>
      <c r="M48" s="77" t="s">
        <v>110</v>
      </c>
      <c r="N48" s="78" t="s">
        <v>123</v>
      </c>
      <c r="O48" s="74">
        <v>2</v>
      </c>
      <c r="P48" s="37" t="s">
        <v>120</v>
      </c>
      <c r="Q48" s="74" t="s">
        <v>106</v>
      </c>
      <c r="R48" s="72" t="s">
        <v>62</v>
      </c>
      <c r="S48" s="65">
        <v>85200</v>
      </c>
      <c r="T48" s="65">
        <v>127800</v>
      </c>
      <c r="U48" s="81"/>
      <c r="V48" s="42">
        <f t="shared" ref="V48:V49" si="7">+S48+T48+U48</f>
        <v>213000</v>
      </c>
      <c r="W48" s="55"/>
      <c r="X48" s="55"/>
      <c r="Y48" s="75"/>
      <c r="Z48" s="75"/>
      <c r="AA48" s="75"/>
      <c r="AB48" s="75"/>
      <c r="AC48" s="74"/>
      <c r="AD48" s="75"/>
      <c r="AE48" s="75"/>
      <c r="AF48" s="75"/>
      <c r="AG48" s="152" t="s">
        <v>119</v>
      </c>
      <c r="AH48" s="152"/>
      <c r="AI48" s="122"/>
      <c r="AJ48" s="149">
        <v>3</v>
      </c>
      <c r="AK48" s="187" t="s">
        <v>191</v>
      </c>
      <c r="AL48" s="176" t="s">
        <v>117</v>
      </c>
      <c r="AM48" s="174"/>
      <c r="AN48" s="152"/>
      <c r="AO48" s="79">
        <f>+S48/2</f>
        <v>42600</v>
      </c>
      <c r="AP48" s="80">
        <f>+T48/2</f>
        <v>63900</v>
      </c>
      <c r="AQ48" s="56">
        <f>+S48/2</f>
        <v>42600</v>
      </c>
      <c r="AR48" s="47">
        <f>+T48/2</f>
        <v>63900</v>
      </c>
      <c r="AS48" s="30"/>
      <c r="AT48" s="31"/>
      <c r="AU48" s="30"/>
      <c r="AV48" s="30"/>
      <c r="AW48" s="31"/>
      <c r="AX48" s="48">
        <f t="shared" si="5"/>
        <v>0</v>
      </c>
      <c r="AY48" s="115">
        <v>0</v>
      </c>
      <c r="AZ48" s="116">
        <f>+U48</f>
        <v>0</v>
      </c>
      <c r="BA48" s="49">
        <f>+AX48+AY48+AZ48</f>
        <v>0</v>
      </c>
    </row>
    <row r="49" spans="1:53" ht="30.6" x14ac:dyDescent="0.3">
      <c r="A49" s="129" t="s">
        <v>61</v>
      </c>
      <c r="B49" s="182" t="s">
        <v>124</v>
      </c>
      <c r="C49" s="127"/>
      <c r="D49" s="182" t="s">
        <v>125</v>
      </c>
      <c r="E49" s="76">
        <v>80001070202</v>
      </c>
      <c r="F49" s="72">
        <v>2022</v>
      </c>
      <c r="G49" s="72">
        <v>2023</v>
      </c>
      <c r="H49" s="75"/>
      <c r="I49" s="72" t="s">
        <v>62</v>
      </c>
      <c r="J49" s="23" t="s">
        <v>62</v>
      </c>
      <c r="K49" s="36" t="s">
        <v>63</v>
      </c>
      <c r="L49" s="74" t="s">
        <v>77</v>
      </c>
      <c r="M49" s="77" t="s">
        <v>126</v>
      </c>
      <c r="N49" s="78" t="s">
        <v>127</v>
      </c>
      <c r="O49" s="74">
        <v>2</v>
      </c>
      <c r="P49" s="37" t="s">
        <v>118</v>
      </c>
      <c r="Q49" s="74" t="s">
        <v>87</v>
      </c>
      <c r="R49" s="72" t="s">
        <v>62</v>
      </c>
      <c r="S49" s="65">
        <v>112000</v>
      </c>
      <c r="T49" s="65">
        <v>48000</v>
      </c>
      <c r="U49" s="81"/>
      <c r="V49" s="42">
        <f t="shared" si="7"/>
        <v>160000</v>
      </c>
      <c r="W49" s="55"/>
      <c r="X49" s="55"/>
      <c r="Y49" s="75"/>
      <c r="Z49" s="75"/>
      <c r="AA49" s="75"/>
      <c r="AB49" s="75"/>
      <c r="AC49" s="74"/>
      <c r="AD49" s="75"/>
      <c r="AE49" s="75"/>
      <c r="AF49" s="75"/>
      <c r="AG49" s="152" t="s">
        <v>119</v>
      </c>
      <c r="AH49" s="152"/>
      <c r="AI49" s="122"/>
      <c r="AJ49" s="149">
        <v>3</v>
      </c>
      <c r="AK49" s="187" t="s">
        <v>191</v>
      </c>
      <c r="AL49" s="176" t="s">
        <v>117</v>
      </c>
      <c r="AM49" s="174"/>
      <c r="AN49" s="152"/>
      <c r="AO49" s="79">
        <f>+S49/2</f>
        <v>56000</v>
      </c>
      <c r="AP49" s="80">
        <f>+T49/2</f>
        <v>24000</v>
      </c>
      <c r="AQ49" s="56">
        <f>+S49/2</f>
        <v>56000</v>
      </c>
      <c r="AR49" s="47">
        <f>+T49/2</f>
        <v>24000</v>
      </c>
      <c r="AS49" s="30"/>
      <c r="AT49" s="31"/>
      <c r="AU49" s="30"/>
      <c r="AV49" s="30"/>
      <c r="AW49" s="31"/>
      <c r="AX49" s="48">
        <f t="shared" si="5"/>
        <v>0</v>
      </c>
      <c r="AY49" s="115">
        <v>0</v>
      </c>
      <c r="AZ49" s="116">
        <f>+U49</f>
        <v>0</v>
      </c>
      <c r="BA49" s="49">
        <f>+AX49+AY49+AZ49</f>
        <v>0</v>
      </c>
    </row>
    <row r="50" spans="1:53" ht="52.8" x14ac:dyDescent="0.3">
      <c r="A50" s="129"/>
      <c r="B50" s="182" t="s">
        <v>179</v>
      </c>
      <c r="C50" s="127"/>
      <c r="D50" s="182" t="s">
        <v>275</v>
      </c>
      <c r="E50" s="76">
        <v>80001070202</v>
      </c>
      <c r="F50" s="72">
        <v>2022</v>
      </c>
      <c r="G50" s="72">
        <v>2023</v>
      </c>
      <c r="H50" s="75"/>
      <c r="I50" s="72" t="s">
        <v>62</v>
      </c>
      <c r="J50" s="76" t="s">
        <v>62</v>
      </c>
      <c r="K50" s="37" t="s">
        <v>63</v>
      </c>
      <c r="L50" s="74" t="s">
        <v>77</v>
      </c>
      <c r="M50" s="77"/>
      <c r="N50" s="78" t="s">
        <v>166</v>
      </c>
      <c r="O50" s="74">
        <v>2</v>
      </c>
      <c r="P50" s="37" t="s">
        <v>118</v>
      </c>
      <c r="Q50" s="74" t="s">
        <v>106</v>
      </c>
      <c r="R50" s="72" t="s">
        <v>69</v>
      </c>
      <c r="S50" s="117">
        <v>218400</v>
      </c>
      <c r="T50" s="117">
        <v>218400</v>
      </c>
      <c r="U50" s="117">
        <v>436800</v>
      </c>
      <c r="V50" s="41">
        <f>+S50+T50+U50</f>
        <v>873600</v>
      </c>
      <c r="W50" s="68">
        <f>+V50</f>
        <v>873600</v>
      </c>
      <c r="X50" s="55"/>
      <c r="Y50" s="75"/>
      <c r="Z50" s="75"/>
      <c r="AA50" s="201"/>
      <c r="AB50" s="201"/>
      <c r="AC50" s="235"/>
      <c r="AD50" s="201"/>
      <c r="AE50" s="201"/>
      <c r="AF50" s="201"/>
      <c r="AG50" s="122" t="s">
        <v>171</v>
      </c>
      <c r="AH50" s="152"/>
      <c r="AI50" s="122"/>
      <c r="AJ50" s="149">
        <v>3</v>
      </c>
      <c r="AK50" s="187" t="s">
        <v>191</v>
      </c>
      <c r="AL50" s="176" t="s">
        <v>170</v>
      </c>
      <c r="AM50" s="174"/>
      <c r="AN50" s="152"/>
      <c r="AO50" s="79"/>
      <c r="AP50" s="80"/>
      <c r="AQ50" s="56"/>
      <c r="AR50" s="47"/>
      <c r="AS50" s="30"/>
      <c r="AT50" s="31"/>
      <c r="AU50" s="31">
        <f>+S50</f>
        <v>218400</v>
      </c>
      <c r="AV50" s="31">
        <f>+T50</f>
        <v>218400</v>
      </c>
      <c r="AX50" s="48">
        <f>SUM(AO50:AV50)-V50</f>
        <v>-436800</v>
      </c>
      <c r="AY50" s="115">
        <v>0</v>
      </c>
      <c r="AZ50" s="116">
        <f>+U50</f>
        <v>436800</v>
      </c>
      <c r="BA50" s="49">
        <f>+AX50+AY50+AZ50</f>
        <v>0</v>
      </c>
    </row>
    <row r="51" spans="1:53" hidden="1" x14ac:dyDescent="0.3">
      <c r="E51" s="82"/>
      <c r="J51" s="83"/>
      <c r="K51" s="84"/>
      <c r="S51" s="131">
        <f>SUM(S8:S50)</f>
        <v>6746878.3066666676</v>
      </c>
      <c r="T51" s="131">
        <f>SUM(T8:T50)</f>
        <v>5432860.0533333337</v>
      </c>
      <c r="U51" s="131">
        <f>SUM(U8:U50)</f>
        <v>3978233.37</v>
      </c>
      <c r="V51" s="131">
        <f>SUM(V8:V50)</f>
        <v>16157971.73</v>
      </c>
      <c r="AC51" s="18"/>
      <c r="AO51" s="85">
        <f t="shared" ref="AO51:BA51" si="8">SUM(AO8:AO50)</f>
        <v>653239</v>
      </c>
      <c r="AP51" s="85">
        <f t="shared" si="8"/>
        <v>757900</v>
      </c>
      <c r="AQ51" s="85">
        <f t="shared" si="8"/>
        <v>3442390.6666666665</v>
      </c>
      <c r="AR51" s="85">
        <f t="shared" si="8"/>
        <v>3901755.4333333331</v>
      </c>
      <c r="AS51" s="85">
        <f t="shared" si="8"/>
        <v>0</v>
      </c>
      <c r="AT51" s="85">
        <f t="shared" si="8"/>
        <v>0</v>
      </c>
      <c r="AU51" s="85">
        <f t="shared" si="8"/>
        <v>218400</v>
      </c>
      <c r="AV51" s="85">
        <f t="shared" si="8"/>
        <v>218400</v>
      </c>
      <c r="AW51" s="85">
        <f t="shared" si="8"/>
        <v>68736.78</v>
      </c>
      <c r="AX51" s="85">
        <f t="shared" si="8"/>
        <v>-6897149.8499999987</v>
      </c>
      <c r="AY51" s="85">
        <f t="shared" si="8"/>
        <v>3411977.65</v>
      </c>
      <c r="AZ51" s="85">
        <f t="shared" si="8"/>
        <v>3485172.2</v>
      </c>
      <c r="BA51" s="85">
        <f t="shared" si="8"/>
        <v>0</v>
      </c>
    </row>
    <row r="52" spans="1:53" hidden="1" x14ac:dyDescent="0.3">
      <c r="E52" s="82"/>
      <c r="J52" s="83"/>
      <c r="K52" s="84"/>
      <c r="S52" s="86"/>
      <c r="T52" s="86"/>
      <c r="U52" s="86"/>
      <c r="V52" s="87">
        <f>+V51-S51-T51-U51</f>
        <v>0</v>
      </c>
      <c r="AC52" s="18"/>
      <c r="AY52" s="121" t="s">
        <v>174</v>
      </c>
      <c r="AZ52" s="121" t="s">
        <v>175</v>
      </c>
    </row>
    <row r="53" spans="1:53" x14ac:dyDescent="0.3">
      <c r="E53" s="82"/>
      <c r="J53" s="83"/>
      <c r="K53" s="84"/>
      <c r="V53" s="73"/>
    </row>
    <row r="54" spans="1:53" x14ac:dyDescent="0.3">
      <c r="J54" s="83"/>
      <c r="U54" s="88"/>
      <c r="V54" s="73"/>
    </row>
    <row r="55" spans="1:53" x14ac:dyDescent="0.3">
      <c r="J55" s="83"/>
      <c r="V55" s="73"/>
      <c r="W55" s="73"/>
      <c r="AL55" s="178"/>
    </row>
    <row r="56" spans="1:53" ht="14.4" x14ac:dyDescent="0.3">
      <c r="E56"/>
      <c r="F56" s="90"/>
      <c r="G56" s="90"/>
      <c r="J56" s="83"/>
      <c r="AR56" s="155">
        <f>SUM(AO51:AW51,AY51:AZ51)</f>
        <v>16157971.73</v>
      </c>
      <c r="AS56" s="155">
        <f>+V51-AR56</f>
        <v>0</v>
      </c>
      <c r="AU56" s="155"/>
      <c r="AV56" s="155"/>
      <c r="AX56" s="91">
        <f>+AX53-W51</f>
        <v>0</v>
      </c>
      <c r="AY56" s="91">
        <f>+AY51-T51</f>
        <v>-2020882.4033333338</v>
      </c>
      <c r="AZ56" s="91">
        <f>+AZ51-U51</f>
        <v>-493061.16999999993</v>
      </c>
      <c r="BA56" s="91">
        <f>+BA53-Z51</f>
        <v>0</v>
      </c>
    </row>
    <row r="57" spans="1:53" ht="14.4" x14ac:dyDescent="0.3">
      <c r="D57" s="89"/>
      <c r="E57"/>
      <c r="F57" s="90"/>
      <c r="G57" s="90"/>
      <c r="AR57" s="156">
        <f>+AO51+AP51+AQ51+AR51+AS51+AT51+AU51+AV51+AY51+AZ51+AW51</f>
        <v>16157971.729999999</v>
      </c>
      <c r="AS57" s="157">
        <f>+AR57-V51</f>
        <v>0</v>
      </c>
      <c r="AU57" s="157"/>
      <c r="AV57" s="157"/>
    </row>
    <row r="58" spans="1:53" ht="14.4" x14ac:dyDescent="0.3">
      <c r="D58" s="89"/>
      <c r="E58"/>
      <c r="F58" s="90"/>
      <c r="G58" s="90"/>
      <c r="AR58" s="156"/>
      <c r="AS58" s="157"/>
      <c r="AU58" s="157"/>
      <c r="AV58" s="157"/>
    </row>
    <row r="59" spans="1:53" ht="14.4" x14ac:dyDescent="0.3">
      <c r="D59" s="89" t="s">
        <v>128</v>
      </c>
      <c r="E59"/>
      <c r="F59" s="90"/>
      <c r="G59" s="90"/>
      <c r="AR59" s="156"/>
      <c r="AS59" s="157"/>
      <c r="AU59" s="157"/>
      <c r="AV59" s="157"/>
    </row>
    <row r="60" spans="1:53" ht="25.2" customHeight="1" x14ac:dyDescent="0.3">
      <c r="D60" s="308" t="s">
        <v>129</v>
      </c>
      <c r="E60" s="309"/>
      <c r="F60" s="309"/>
      <c r="G60" s="309"/>
      <c r="H60" s="309"/>
      <c r="I60" s="309"/>
      <c r="J60" s="309"/>
      <c r="K60" s="309"/>
      <c r="L60" s="309"/>
      <c r="M60" s="92"/>
      <c r="N60" s="93" t="s">
        <v>130</v>
      </c>
      <c r="O60" s="310" t="s">
        <v>131</v>
      </c>
      <c r="P60" s="311"/>
      <c r="Q60" s="312"/>
      <c r="R60" s="311"/>
      <c r="S60" s="309"/>
      <c r="T60" s="309"/>
      <c r="U60" s="309"/>
      <c r="V60" s="309"/>
      <c r="W60" s="309"/>
      <c r="X60" s="309"/>
      <c r="Y60" s="309"/>
      <c r="Z60" s="313"/>
      <c r="AA60" s="202"/>
      <c r="AB60" s="202"/>
      <c r="AC60" s="240"/>
      <c r="AD60" s="202"/>
      <c r="AE60" s="202"/>
      <c r="AF60" s="202"/>
      <c r="AK60" s="184"/>
      <c r="AL60" s="179"/>
    </row>
    <row r="61" spans="1:53" ht="25.2" customHeight="1" x14ac:dyDescent="0.3">
      <c r="D61" s="305" t="s">
        <v>132</v>
      </c>
      <c r="E61" s="306"/>
      <c r="F61" s="306"/>
      <c r="G61" s="306"/>
      <c r="H61" s="306"/>
      <c r="I61" s="306"/>
      <c r="J61" s="306"/>
      <c r="K61" s="306"/>
      <c r="L61" s="306"/>
      <c r="M61" s="94"/>
      <c r="N61" s="95" t="s">
        <v>133</v>
      </c>
      <c r="O61" s="314" t="s">
        <v>134</v>
      </c>
      <c r="P61" s="315"/>
      <c r="Q61" s="316"/>
      <c r="R61" s="315"/>
      <c r="S61" s="317"/>
      <c r="T61" s="317"/>
      <c r="U61" s="317"/>
      <c r="V61" s="317"/>
      <c r="W61" s="317"/>
      <c r="X61" s="317"/>
      <c r="Y61" s="317"/>
      <c r="Z61" s="317"/>
      <c r="AA61" s="202"/>
      <c r="AB61" s="202"/>
      <c r="AC61" s="240"/>
      <c r="AD61" s="202"/>
      <c r="AE61" s="202"/>
      <c r="AF61" s="202"/>
      <c r="AK61" s="184"/>
      <c r="AL61" s="179"/>
    </row>
    <row r="62" spans="1:53" ht="41.4" customHeight="1" x14ac:dyDescent="0.3">
      <c r="D62" s="305" t="s">
        <v>135</v>
      </c>
      <c r="E62" s="306"/>
      <c r="F62" s="306"/>
      <c r="G62" s="306"/>
      <c r="H62" s="306"/>
      <c r="I62" s="306"/>
      <c r="J62" s="306"/>
      <c r="K62" s="306"/>
      <c r="L62" s="306"/>
      <c r="M62" s="94"/>
      <c r="N62" s="95" t="s">
        <v>136</v>
      </c>
      <c r="O62" s="314" t="s">
        <v>137</v>
      </c>
      <c r="P62" s="315"/>
      <c r="Q62" s="316"/>
      <c r="R62" s="315"/>
      <c r="S62" s="307"/>
      <c r="T62" s="307"/>
      <c r="U62" s="307"/>
      <c r="V62" s="307"/>
      <c r="W62" s="307"/>
      <c r="X62" s="307"/>
      <c r="Y62" s="307"/>
      <c r="Z62" s="307"/>
      <c r="AA62" s="203"/>
      <c r="AB62" s="203"/>
      <c r="AC62" s="236"/>
      <c r="AD62" s="203"/>
      <c r="AE62" s="203"/>
      <c r="AF62" s="203"/>
      <c r="AK62" s="184"/>
      <c r="AL62" s="180"/>
    </row>
    <row r="63" spans="1:53" ht="25.2" customHeight="1" x14ac:dyDescent="0.3">
      <c r="D63" s="305" t="s">
        <v>138</v>
      </c>
      <c r="E63" s="306"/>
      <c r="F63" s="306"/>
      <c r="G63" s="306"/>
      <c r="H63" s="306"/>
      <c r="I63" s="306"/>
      <c r="J63" s="306"/>
      <c r="K63" s="306"/>
      <c r="L63" s="306"/>
      <c r="M63" s="94"/>
      <c r="N63" s="95" t="s">
        <v>139</v>
      </c>
      <c r="O63" s="314" t="s">
        <v>140</v>
      </c>
      <c r="P63" s="315"/>
      <c r="Q63" s="316"/>
      <c r="R63" s="315"/>
      <c r="S63" s="317"/>
      <c r="T63" s="317"/>
      <c r="U63" s="317"/>
      <c r="V63" s="317"/>
      <c r="W63" s="317"/>
      <c r="X63" s="317"/>
      <c r="Y63" s="317"/>
      <c r="Z63" s="317"/>
      <c r="AA63" s="202"/>
      <c r="AB63" s="202"/>
      <c r="AC63" s="240"/>
      <c r="AD63" s="202"/>
      <c r="AE63" s="202"/>
      <c r="AF63" s="202"/>
      <c r="AK63" s="184"/>
      <c r="AL63" s="179"/>
    </row>
    <row r="64" spans="1:53" ht="25.2" customHeight="1" x14ac:dyDescent="0.3">
      <c r="D64" s="305" t="s">
        <v>141</v>
      </c>
      <c r="E64" s="306"/>
      <c r="F64" s="306"/>
      <c r="G64" s="306"/>
      <c r="H64" s="306"/>
      <c r="I64" s="306"/>
      <c r="J64" s="306"/>
      <c r="K64" s="306"/>
      <c r="L64" s="306"/>
      <c r="M64" s="94"/>
      <c r="N64" s="96"/>
      <c r="O64" s="314" t="s">
        <v>142</v>
      </c>
      <c r="P64" s="315"/>
      <c r="Q64" s="316"/>
      <c r="R64" s="315"/>
      <c r="S64" s="307"/>
      <c r="T64" s="307"/>
      <c r="U64" s="307"/>
      <c r="V64" s="307"/>
      <c r="W64" s="307"/>
      <c r="X64" s="307"/>
      <c r="Y64" s="307"/>
      <c r="Z64" s="307"/>
      <c r="AA64" s="203"/>
      <c r="AB64" s="203"/>
      <c r="AC64" s="236"/>
      <c r="AD64" s="203"/>
      <c r="AE64" s="203"/>
      <c r="AF64" s="203"/>
      <c r="AK64" s="184"/>
      <c r="AL64" s="180"/>
    </row>
    <row r="65" spans="4:38" ht="25.2" customHeight="1" x14ac:dyDescent="0.3">
      <c r="D65" s="305" t="s">
        <v>143</v>
      </c>
      <c r="E65" s="306"/>
      <c r="F65" s="306"/>
      <c r="G65" s="306"/>
      <c r="H65" s="306"/>
      <c r="I65" s="306"/>
      <c r="J65" s="306"/>
      <c r="K65" s="306"/>
      <c r="L65" s="306"/>
      <c r="M65" s="94"/>
      <c r="N65" s="96"/>
      <c r="O65" s="314" t="s">
        <v>144</v>
      </c>
      <c r="P65" s="315"/>
      <c r="Q65" s="316"/>
      <c r="R65" s="315"/>
      <c r="S65" s="307"/>
      <c r="T65" s="307"/>
      <c r="U65" s="307"/>
      <c r="V65" s="307"/>
      <c r="W65" s="307"/>
      <c r="X65" s="307"/>
      <c r="Y65" s="307"/>
      <c r="Z65" s="307"/>
      <c r="AA65" s="203"/>
      <c r="AB65" s="203"/>
      <c r="AC65" s="236"/>
      <c r="AD65" s="203"/>
      <c r="AE65" s="203"/>
      <c r="AF65" s="203"/>
      <c r="AK65" s="184"/>
      <c r="AL65" s="180"/>
    </row>
    <row r="66" spans="4:38" ht="25.2" customHeight="1" x14ac:dyDescent="0.3">
      <c r="D66" s="305" t="s">
        <v>145</v>
      </c>
      <c r="E66" s="306"/>
      <c r="F66" s="306"/>
      <c r="G66" s="306"/>
      <c r="H66" s="306"/>
      <c r="I66" s="306"/>
      <c r="J66" s="306"/>
      <c r="K66" s="306"/>
      <c r="L66" s="306"/>
      <c r="M66" s="94"/>
      <c r="N66" s="96"/>
      <c r="O66" s="320"/>
      <c r="P66" s="321"/>
      <c r="Q66" s="322"/>
      <c r="R66" s="321"/>
      <c r="S66" s="307"/>
      <c r="T66" s="307"/>
      <c r="U66" s="307"/>
      <c r="V66" s="307"/>
      <c r="W66" s="307"/>
      <c r="X66" s="307"/>
      <c r="Y66" s="307"/>
      <c r="Z66" s="307"/>
      <c r="AA66" s="203"/>
      <c r="AB66" s="203"/>
      <c r="AC66" s="236"/>
      <c r="AD66" s="203"/>
      <c r="AE66" s="203"/>
      <c r="AF66" s="203"/>
      <c r="AK66" s="184"/>
      <c r="AL66" s="180"/>
    </row>
    <row r="67" spans="4:38" ht="25.2" customHeight="1" x14ac:dyDescent="0.3">
      <c r="D67" s="305" t="s">
        <v>146</v>
      </c>
      <c r="E67" s="306"/>
      <c r="F67" s="306"/>
      <c r="G67" s="306"/>
      <c r="H67" s="306"/>
      <c r="I67" s="306"/>
      <c r="J67" s="306"/>
      <c r="K67" s="306"/>
      <c r="L67" s="306"/>
      <c r="M67" s="94"/>
      <c r="N67" s="96"/>
      <c r="O67" s="96"/>
      <c r="P67" s="97"/>
      <c r="R67" s="114"/>
      <c r="S67" s="307"/>
      <c r="T67" s="307"/>
      <c r="U67" s="307"/>
      <c r="V67" s="307"/>
      <c r="W67" s="307"/>
      <c r="X67" s="307"/>
      <c r="Y67" s="307"/>
      <c r="Z67" s="307"/>
      <c r="AA67" s="203"/>
      <c r="AB67" s="203"/>
      <c r="AC67" s="236"/>
      <c r="AD67" s="203"/>
      <c r="AE67" s="203"/>
      <c r="AF67" s="203"/>
      <c r="AK67" s="184"/>
      <c r="AL67" s="180"/>
    </row>
    <row r="68" spans="4:38" ht="25.2" customHeight="1" x14ac:dyDescent="0.3">
      <c r="D68" s="305" t="s">
        <v>147</v>
      </c>
      <c r="E68" s="306"/>
      <c r="F68" s="306"/>
      <c r="G68" s="306"/>
      <c r="H68" s="306"/>
      <c r="I68" s="306"/>
      <c r="J68" s="306"/>
      <c r="K68" s="306"/>
      <c r="L68" s="306"/>
      <c r="M68" s="94"/>
      <c r="N68" s="96"/>
      <c r="O68" s="96"/>
      <c r="P68" s="97"/>
      <c r="R68" s="114"/>
      <c r="S68" s="307"/>
      <c r="T68" s="307"/>
      <c r="U68" s="307"/>
      <c r="V68" s="307"/>
      <c r="W68" s="307"/>
      <c r="X68" s="307"/>
      <c r="Y68" s="307"/>
      <c r="Z68" s="307"/>
      <c r="AA68" s="203"/>
      <c r="AB68" s="203"/>
      <c r="AC68" s="236"/>
      <c r="AD68" s="203"/>
      <c r="AE68" s="203"/>
      <c r="AF68" s="203"/>
      <c r="AK68" s="184"/>
      <c r="AL68" s="180"/>
    </row>
    <row r="69" spans="4:38" ht="25.2" customHeight="1" x14ac:dyDescent="0.3">
      <c r="D69" s="305" t="s">
        <v>148</v>
      </c>
      <c r="E69" s="306"/>
      <c r="F69" s="306"/>
      <c r="G69" s="306"/>
      <c r="H69" s="306"/>
      <c r="I69" s="306"/>
      <c r="J69" s="306"/>
      <c r="K69" s="306"/>
      <c r="L69" s="306"/>
      <c r="M69" s="94"/>
      <c r="N69" s="96"/>
      <c r="O69" s="96"/>
      <c r="P69" s="97"/>
      <c r="R69" s="114"/>
      <c r="S69" s="307"/>
      <c r="T69" s="307"/>
      <c r="U69" s="307"/>
      <c r="V69" s="307"/>
      <c r="W69" s="307"/>
      <c r="X69" s="307"/>
      <c r="Y69" s="307"/>
      <c r="Z69" s="307"/>
      <c r="AA69" s="203"/>
      <c r="AB69" s="203"/>
      <c r="AC69" s="236"/>
      <c r="AD69" s="203"/>
      <c r="AE69" s="203"/>
      <c r="AF69" s="203"/>
      <c r="AK69" s="184"/>
      <c r="AL69" s="180"/>
    </row>
    <row r="70" spans="4:38" ht="34.799999999999997" customHeight="1" x14ac:dyDescent="0.3">
      <c r="D70" s="305" t="s">
        <v>149</v>
      </c>
      <c r="E70" s="306"/>
      <c r="F70" s="306"/>
      <c r="G70" s="306"/>
      <c r="H70" s="306"/>
      <c r="I70" s="306"/>
      <c r="J70" s="306"/>
      <c r="K70" s="306"/>
      <c r="L70" s="306"/>
      <c r="M70" s="94"/>
      <c r="N70" s="96"/>
      <c r="O70" s="96"/>
      <c r="P70" s="97"/>
      <c r="R70" s="114"/>
      <c r="S70" s="307"/>
      <c r="T70" s="307"/>
      <c r="U70" s="307"/>
      <c r="V70" s="307"/>
      <c r="W70" s="307"/>
      <c r="X70" s="307"/>
      <c r="Y70" s="307"/>
      <c r="Z70" s="307"/>
      <c r="AA70" s="203"/>
      <c r="AB70" s="203"/>
      <c r="AC70" s="236"/>
      <c r="AD70" s="203"/>
      <c r="AE70" s="203"/>
      <c r="AF70" s="203"/>
      <c r="AK70" s="184"/>
      <c r="AL70" s="180"/>
    </row>
    <row r="71" spans="4:38" ht="30" customHeight="1" x14ac:dyDescent="0.3">
      <c r="D71" s="318" t="s">
        <v>150</v>
      </c>
      <c r="E71" s="319"/>
      <c r="F71" s="319"/>
      <c r="G71" s="319"/>
      <c r="H71" s="319"/>
      <c r="I71" s="319"/>
      <c r="J71" s="319"/>
      <c r="K71" s="319"/>
      <c r="L71" s="319"/>
      <c r="M71" s="98"/>
      <c r="N71" s="99"/>
      <c r="O71" s="99"/>
      <c r="P71" s="100"/>
      <c r="Q71" s="113"/>
      <c r="R71" s="102"/>
      <c r="S71" s="101"/>
      <c r="T71" s="101"/>
      <c r="U71" s="102"/>
      <c r="V71" s="102"/>
      <c r="W71" s="102"/>
      <c r="X71" s="102"/>
      <c r="Y71" s="100"/>
      <c r="Z71" s="103"/>
      <c r="AA71" s="97"/>
      <c r="AB71" s="97"/>
      <c r="AD71" s="97"/>
      <c r="AE71" s="97"/>
      <c r="AF71" s="97"/>
      <c r="AL71" s="181"/>
    </row>
    <row r="72" spans="4:38" ht="25.2" customHeight="1" x14ac:dyDescent="0.3"/>
    <row r="74" spans="4:38" x14ac:dyDescent="0.3">
      <c r="V74" s="88"/>
    </row>
  </sheetData>
  <autoFilter ref="A5:BA52" xr:uid="{00000000-0001-0000-0100-000000000000}"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79">
    <mergeCell ref="AZ5:AZ7"/>
    <mergeCell ref="BA5:BA7"/>
    <mergeCell ref="AT5:AT7"/>
    <mergeCell ref="AW5:AW7"/>
    <mergeCell ref="AV5:AV7"/>
    <mergeCell ref="AX5:AX7"/>
    <mergeCell ref="AY5:AY7"/>
    <mergeCell ref="AU5:AU7"/>
    <mergeCell ref="O5:O7"/>
    <mergeCell ref="W6:X6"/>
    <mergeCell ref="AA5:AA7"/>
    <mergeCell ref="P5:P7"/>
    <mergeCell ref="AS5:AS7"/>
    <mergeCell ref="AB5:AB7"/>
    <mergeCell ref="AO5:AO7"/>
    <mergeCell ref="AP5:AP7"/>
    <mergeCell ref="AQ5:AQ7"/>
    <mergeCell ref="AR5:AR7"/>
    <mergeCell ref="AC5:AC7"/>
    <mergeCell ref="AF5:AF7"/>
    <mergeCell ref="AG5:AG7"/>
    <mergeCell ref="AK5:AK7"/>
    <mergeCell ref="S5:X5"/>
    <mergeCell ref="AE5:AE7"/>
    <mergeCell ref="AD5:AD7"/>
    <mergeCell ref="AM5:AM7"/>
    <mergeCell ref="AN5:AN7"/>
    <mergeCell ref="AJ5:AJ7"/>
    <mergeCell ref="AL5:AL7"/>
    <mergeCell ref="AH5:AH7"/>
    <mergeCell ref="AI5:AI7"/>
    <mergeCell ref="D1:AF1"/>
    <mergeCell ref="D2:Z2"/>
    <mergeCell ref="D3:Z3"/>
    <mergeCell ref="C5:C7"/>
    <mergeCell ref="D5:D7"/>
    <mergeCell ref="E5:E7"/>
    <mergeCell ref="F5:F7"/>
    <mergeCell ref="G5:G7"/>
    <mergeCell ref="H5:H7"/>
    <mergeCell ref="I5:I7"/>
    <mergeCell ref="Y5:Z5"/>
    <mergeCell ref="J5:J7"/>
    <mergeCell ref="K5:K7"/>
    <mergeCell ref="L5:L7"/>
    <mergeCell ref="M5:M7"/>
    <mergeCell ref="N5:N7"/>
    <mergeCell ref="D71:L71"/>
    <mergeCell ref="D68:L68"/>
    <mergeCell ref="S68:Z68"/>
    <mergeCell ref="D64:L64"/>
    <mergeCell ref="O64:R64"/>
    <mergeCell ref="S64:Z64"/>
    <mergeCell ref="D65:L65"/>
    <mergeCell ref="O65:R65"/>
    <mergeCell ref="S65:Z65"/>
    <mergeCell ref="D66:L66"/>
    <mergeCell ref="O66:R66"/>
    <mergeCell ref="S66:Z66"/>
    <mergeCell ref="D67:L67"/>
    <mergeCell ref="S67:Z67"/>
    <mergeCell ref="D70:L70"/>
    <mergeCell ref="S70:Z70"/>
    <mergeCell ref="Q5:Q7"/>
    <mergeCell ref="R5:R7"/>
    <mergeCell ref="D69:L69"/>
    <mergeCell ref="S69:Z69"/>
    <mergeCell ref="D60:L60"/>
    <mergeCell ref="O60:R60"/>
    <mergeCell ref="S60:Z60"/>
    <mergeCell ref="D61:L61"/>
    <mergeCell ref="O61:R61"/>
    <mergeCell ref="S61:Z61"/>
    <mergeCell ref="D62:L62"/>
    <mergeCell ref="O62:R62"/>
    <mergeCell ref="S62:Z62"/>
    <mergeCell ref="D63:L63"/>
    <mergeCell ref="O63:R63"/>
    <mergeCell ref="S63:Z63"/>
  </mergeCells>
  <phoneticPr fontId="58" type="noConversion"/>
  <printOptions horizontalCentered="1"/>
  <pageMargins left="0.70866141732283461" right="0.70866141732283461" top="0.74803149606299213" bottom="0.74803149606299213" header="0.31496062992125984" footer="0.31496062992125984"/>
  <pageSetup paperSize="8" scale="56" fitToHeight="2" orientation="landscape" r:id="rId1"/>
  <rowBreaks count="4" manualBreakCount="4">
    <brk id="28" max="26" man="1"/>
    <brk id="34" max="29" man="1"/>
    <brk id="53" max="26" man="1"/>
    <brk id="71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view="pageBreakPreview" topLeftCell="A4" zoomScaleNormal="100" zoomScaleSheetLayoutView="100" workbookViewId="0">
      <selection activeCell="A34" sqref="A34"/>
    </sheetView>
  </sheetViews>
  <sheetFormatPr defaultRowHeight="14.25" customHeight="1" x14ac:dyDescent="0.3"/>
  <cols>
    <col min="1" max="1" width="17.109375" style="104" customWidth="1"/>
    <col min="2" max="2" width="20.88671875" style="104" customWidth="1"/>
    <col min="3" max="3" width="29.6640625" style="104" customWidth="1"/>
    <col min="4" max="4" width="22.5546875" style="104" customWidth="1"/>
    <col min="5" max="5" width="27.33203125" style="104" customWidth="1"/>
    <col min="6" max="6" width="29.109375" style="104" customWidth="1"/>
    <col min="7" max="256" width="9.109375" style="104"/>
    <col min="257" max="257" width="14.6640625" style="104" customWidth="1"/>
    <col min="258" max="258" width="22.44140625" style="104" bestFit="1" customWidth="1"/>
    <col min="259" max="259" width="29.6640625" style="104" customWidth="1"/>
    <col min="260" max="260" width="22.5546875" style="104" customWidth="1"/>
    <col min="261" max="261" width="27.33203125" style="104" customWidth="1"/>
    <col min="262" max="262" width="29.109375" style="104" customWidth="1"/>
    <col min="263" max="512" width="9.109375" style="104"/>
    <col min="513" max="513" width="14.6640625" style="104" customWidth="1"/>
    <col min="514" max="514" width="22.44140625" style="104" bestFit="1" customWidth="1"/>
    <col min="515" max="515" width="29.6640625" style="104" customWidth="1"/>
    <col min="516" max="516" width="22.5546875" style="104" customWidth="1"/>
    <col min="517" max="517" width="27.33203125" style="104" customWidth="1"/>
    <col min="518" max="518" width="29.109375" style="104" customWidth="1"/>
    <col min="519" max="768" width="9.109375" style="104"/>
    <col min="769" max="769" width="14.6640625" style="104" customWidth="1"/>
    <col min="770" max="770" width="22.44140625" style="104" bestFit="1" customWidth="1"/>
    <col min="771" max="771" width="29.6640625" style="104" customWidth="1"/>
    <col min="772" max="772" width="22.5546875" style="104" customWidth="1"/>
    <col min="773" max="773" width="27.33203125" style="104" customWidth="1"/>
    <col min="774" max="774" width="29.109375" style="104" customWidth="1"/>
    <col min="775" max="1024" width="9.109375" style="104"/>
    <col min="1025" max="1025" width="14.6640625" style="104" customWidth="1"/>
    <col min="1026" max="1026" width="22.44140625" style="104" bestFit="1" customWidth="1"/>
    <col min="1027" max="1027" width="29.6640625" style="104" customWidth="1"/>
    <col min="1028" max="1028" width="22.5546875" style="104" customWidth="1"/>
    <col min="1029" max="1029" width="27.33203125" style="104" customWidth="1"/>
    <col min="1030" max="1030" width="29.109375" style="104" customWidth="1"/>
    <col min="1031" max="1280" width="9.109375" style="104"/>
    <col min="1281" max="1281" width="14.6640625" style="104" customWidth="1"/>
    <col min="1282" max="1282" width="22.44140625" style="104" bestFit="1" customWidth="1"/>
    <col min="1283" max="1283" width="29.6640625" style="104" customWidth="1"/>
    <col min="1284" max="1284" width="22.5546875" style="104" customWidth="1"/>
    <col min="1285" max="1285" width="27.33203125" style="104" customWidth="1"/>
    <col min="1286" max="1286" width="29.109375" style="104" customWidth="1"/>
    <col min="1287" max="1536" width="9.109375" style="104"/>
    <col min="1537" max="1537" width="14.6640625" style="104" customWidth="1"/>
    <col min="1538" max="1538" width="22.44140625" style="104" bestFit="1" customWidth="1"/>
    <col min="1539" max="1539" width="29.6640625" style="104" customWidth="1"/>
    <col min="1540" max="1540" width="22.5546875" style="104" customWidth="1"/>
    <col min="1541" max="1541" width="27.33203125" style="104" customWidth="1"/>
    <col min="1542" max="1542" width="29.109375" style="104" customWidth="1"/>
    <col min="1543" max="1792" width="9.109375" style="104"/>
    <col min="1793" max="1793" width="14.6640625" style="104" customWidth="1"/>
    <col min="1794" max="1794" width="22.44140625" style="104" bestFit="1" customWidth="1"/>
    <col min="1795" max="1795" width="29.6640625" style="104" customWidth="1"/>
    <col min="1796" max="1796" width="22.5546875" style="104" customWidth="1"/>
    <col min="1797" max="1797" width="27.33203125" style="104" customWidth="1"/>
    <col min="1798" max="1798" width="29.109375" style="104" customWidth="1"/>
    <col min="1799" max="2048" width="9.109375" style="104"/>
    <col min="2049" max="2049" width="14.6640625" style="104" customWidth="1"/>
    <col min="2050" max="2050" width="22.44140625" style="104" bestFit="1" customWidth="1"/>
    <col min="2051" max="2051" width="29.6640625" style="104" customWidth="1"/>
    <col min="2052" max="2052" width="22.5546875" style="104" customWidth="1"/>
    <col min="2053" max="2053" width="27.33203125" style="104" customWidth="1"/>
    <col min="2054" max="2054" width="29.109375" style="104" customWidth="1"/>
    <col min="2055" max="2304" width="9.109375" style="104"/>
    <col min="2305" max="2305" width="14.6640625" style="104" customWidth="1"/>
    <col min="2306" max="2306" width="22.44140625" style="104" bestFit="1" customWidth="1"/>
    <col min="2307" max="2307" width="29.6640625" style="104" customWidth="1"/>
    <col min="2308" max="2308" width="22.5546875" style="104" customWidth="1"/>
    <col min="2309" max="2309" width="27.33203125" style="104" customWidth="1"/>
    <col min="2310" max="2310" width="29.109375" style="104" customWidth="1"/>
    <col min="2311" max="2560" width="9.109375" style="104"/>
    <col min="2561" max="2561" width="14.6640625" style="104" customWidth="1"/>
    <col min="2562" max="2562" width="22.44140625" style="104" bestFit="1" customWidth="1"/>
    <col min="2563" max="2563" width="29.6640625" style="104" customWidth="1"/>
    <col min="2564" max="2564" width="22.5546875" style="104" customWidth="1"/>
    <col min="2565" max="2565" width="27.33203125" style="104" customWidth="1"/>
    <col min="2566" max="2566" width="29.109375" style="104" customWidth="1"/>
    <col min="2567" max="2816" width="9.109375" style="104"/>
    <col min="2817" max="2817" width="14.6640625" style="104" customWidth="1"/>
    <col min="2818" max="2818" width="22.44140625" style="104" bestFit="1" customWidth="1"/>
    <col min="2819" max="2819" width="29.6640625" style="104" customWidth="1"/>
    <col min="2820" max="2820" width="22.5546875" style="104" customWidth="1"/>
    <col min="2821" max="2821" width="27.33203125" style="104" customWidth="1"/>
    <col min="2822" max="2822" width="29.109375" style="104" customWidth="1"/>
    <col min="2823" max="3072" width="9.109375" style="104"/>
    <col min="3073" max="3073" width="14.6640625" style="104" customWidth="1"/>
    <col min="3074" max="3074" width="22.44140625" style="104" bestFit="1" customWidth="1"/>
    <col min="3075" max="3075" width="29.6640625" style="104" customWidth="1"/>
    <col min="3076" max="3076" width="22.5546875" style="104" customWidth="1"/>
    <col min="3077" max="3077" width="27.33203125" style="104" customWidth="1"/>
    <col min="3078" max="3078" width="29.109375" style="104" customWidth="1"/>
    <col min="3079" max="3328" width="9.109375" style="104"/>
    <col min="3329" max="3329" width="14.6640625" style="104" customWidth="1"/>
    <col min="3330" max="3330" width="22.44140625" style="104" bestFit="1" customWidth="1"/>
    <col min="3331" max="3331" width="29.6640625" style="104" customWidth="1"/>
    <col min="3332" max="3332" width="22.5546875" style="104" customWidth="1"/>
    <col min="3333" max="3333" width="27.33203125" style="104" customWidth="1"/>
    <col min="3334" max="3334" width="29.109375" style="104" customWidth="1"/>
    <col min="3335" max="3584" width="9.109375" style="104"/>
    <col min="3585" max="3585" width="14.6640625" style="104" customWidth="1"/>
    <col min="3586" max="3586" width="22.44140625" style="104" bestFit="1" customWidth="1"/>
    <col min="3587" max="3587" width="29.6640625" style="104" customWidth="1"/>
    <col min="3588" max="3588" width="22.5546875" style="104" customWidth="1"/>
    <col min="3589" max="3589" width="27.33203125" style="104" customWidth="1"/>
    <col min="3590" max="3590" width="29.109375" style="104" customWidth="1"/>
    <col min="3591" max="3840" width="9.109375" style="104"/>
    <col min="3841" max="3841" width="14.6640625" style="104" customWidth="1"/>
    <col min="3842" max="3842" width="22.44140625" style="104" bestFit="1" customWidth="1"/>
    <col min="3843" max="3843" width="29.6640625" style="104" customWidth="1"/>
    <col min="3844" max="3844" width="22.5546875" style="104" customWidth="1"/>
    <col min="3845" max="3845" width="27.33203125" style="104" customWidth="1"/>
    <col min="3846" max="3846" width="29.109375" style="104" customWidth="1"/>
    <col min="3847" max="4096" width="9.109375" style="104"/>
    <col min="4097" max="4097" width="14.6640625" style="104" customWidth="1"/>
    <col min="4098" max="4098" width="22.44140625" style="104" bestFit="1" customWidth="1"/>
    <col min="4099" max="4099" width="29.6640625" style="104" customWidth="1"/>
    <col min="4100" max="4100" width="22.5546875" style="104" customWidth="1"/>
    <col min="4101" max="4101" width="27.33203125" style="104" customWidth="1"/>
    <col min="4102" max="4102" width="29.109375" style="104" customWidth="1"/>
    <col min="4103" max="4352" width="9.109375" style="104"/>
    <col min="4353" max="4353" width="14.6640625" style="104" customWidth="1"/>
    <col min="4354" max="4354" width="22.44140625" style="104" bestFit="1" customWidth="1"/>
    <col min="4355" max="4355" width="29.6640625" style="104" customWidth="1"/>
    <col min="4356" max="4356" width="22.5546875" style="104" customWidth="1"/>
    <col min="4357" max="4357" width="27.33203125" style="104" customWidth="1"/>
    <col min="4358" max="4358" width="29.109375" style="104" customWidth="1"/>
    <col min="4359" max="4608" width="9.109375" style="104"/>
    <col min="4609" max="4609" width="14.6640625" style="104" customWidth="1"/>
    <col min="4610" max="4610" width="22.44140625" style="104" bestFit="1" customWidth="1"/>
    <col min="4611" max="4611" width="29.6640625" style="104" customWidth="1"/>
    <col min="4612" max="4612" width="22.5546875" style="104" customWidth="1"/>
    <col min="4613" max="4613" width="27.33203125" style="104" customWidth="1"/>
    <col min="4614" max="4614" width="29.109375" style="104" customWidth="1"/>
    <col min="4615" max="4864" width="9.109375" style="104"/>
    <col min="4865" max="4865" width="14.6640625" style="104" customWidth="1"/>
    <col min="4866" max="4866" width="22.44140625" style="104" bestFit="1" customWidth="1"/>
    <col min="4867" max="4867" width="29.6640625" style="104" customWidth="1"/>
    <col min="4868" max="4868" width="22.5546875" style="104" customWidth="1"/>
    <col min="4869" max="4869" width="27.33203125" style="104" customWidth="1"/>
    <col min="4870" max="4870" width="29.109375" style="104" customWidth="1"/>
    <col min="4871" max="5120" width="9.109375" style="104"/>
    <col min="5121" max="5121" width="14.6640625" style="104" customWidth="1"/>
    <col min="5122" max="5122" width="22.44140625" style="104" bestFit="1" customWidth="1"/>
    <col min="5123" max="5123" width="29.6640625" style="104" customWidth="1"/>
    <col min="5124" max="5124" width="22.5546875" style="104" customWidth="1"/>
    <col min="5125" max="5125" width="27.33203125" style="104" customWidth="1"/>
    <col min="5126" max="5126" width="29.109375" style="104" customWidth="1"/>
    <col min="5127" max="5376" width="9.109375" style="104"/>
    <col min="5377" max="5377" width="14.6640625" style="104" customWidth="1"/>
    <col min="5378" max="5378" width="22.44140625" style="104" bestFit="1" customWidth="1"/>
    <col min="5379" max="5379" width="29.6640625" style="104" customWidth="1"/>
    <col min="5380" max="5380" width="22.5546875" style="104" customWidth="1"/>
    <col min="5381" max="5381" width="27.33203125" style="104" customWidth="1"/>
    <col min="5382" max="5382" width="29.109375" style="104" customWidth="1"/>
    <col min="5383" max="5632" width="9.109375" style="104"/>
    <col min="5633" max="5633" width="14.6640625" style="104" customWidth="1"/>
    <col min="5634" max="5634" width="22.44140625" style="104" bestFit="1" customWidth="1"/>
    <col min="5635" max="5635" width="29.6640625" style="104" customWidth="1"/>
    <col min="5636" max="5636" width="22.5546875" style="104" customWidth="1"/>
    <col min="5637" max="5637" width="27.33203125" style="104" customWidth="1"/>
    <col min="5638" max="5638" width="29.109375" style="104" customWidth="1"/>
    <col min="5639" max="5888" width="9.109375" style="104"/>
    <col min="5889" max="5889" width="14.6640625" style="104" customWidth="1"/>
    <col min="5890" max="5890" width="22.44140625" style="104" bestFit="1" customWidth="1"/>
    <col min="5891" max="5891" width="29.6640625" style="104" customWidth="1"/>
    <col min="5892" max="5892" width="22.5546875" style="104" customWidth="1"/>
    <col min="5893" max="5893" width="27.33203125" style="104" customWidth="1"/>
    <col min="5894" max="5894" width="29.109375" style="104" customWidth="1"/>
    <col min="5895" max="6144" width="9.109375" style="104"/>
    <col min="6145" max="6145" width="14.6640625" style="104" customWidth="1"/>
    <col min="6146" max="6146" width="22.44140625" style="104" bestFit="1" customWidth="1"/>
    <col min="6147" max="6147" width="29.6640625" style="104" customWidth="1"/>
    <col min="6148" max="6148" width="22.5546875" style="104" customWidth="1"/>
    <col min="6149" max="6149" width="27.33203125" style="104" customWidth="1"/>
    <col min="6150" max="6150" width="29.109375" style="104" customWidth="1"/>
    <col min="6151" max="6400" width="9.109375" style="104"/>
    <col min="6401" max="6401" width="14.6640625" style="104" customWidth="1"/>
    <col min="6402" max="6402" width="22.44140625" style="104" bestFit="1" customWidth="1"/>
    <col min="6403" max="6403" width="29.6640625" style="104" customWidth="1"/>
    <col min="6404" max="6404" width="22.5546875" style="104" customWidth="1"/>
    <col min="6405" max="6405" width="27.33203125" style="104" customWidth="1"/>
    <col min="6406" max="6406" width="29.109375" style="104" customWidth="1"/>
    <col min="6407" max="6656" width="9.109375" style="104"/>
    <col min="6657" max="6657" width="14.6640625" style="104" customWidth="1"/>
    <col min="6658" max="6658" width="22.44140625" style="104" bestFit="1" customWidth="1"/>
    <col min="6659" max="6659" width="29.6640625" style="104" customWidth="1"/>
    <col min="6660" max="6660" width="22.5546875" style="104" customWidth="1"/>
    <col min="6661" max="6661" width="27.33203125" style="104" customWidth="1"/>
    <col min="6662" max="6662" width="29.109375" style="104" customWidth="1"/>
    <col min="6663" max="6912" width="9.109375" style="104"/>
    <col min="6913" max="6913" width="14.6640625" style="104" customWidth="1"/>
    <col min="6914" max="6914" width="22.44140625" style="104" bestFit="1" customWidth="1"/>
    <col min="6915" max="6915" width="29.6640625" style="104" customWidth="1"/>
    <col min="6916" max="6916" width="22.5546875" style="104" customWidth="1"/>
    <col min="6917" max="6917" width="27.33203125" style="104" customWidth="1"/>
    <col min="6918" max="6918" width="29.109375" style="104" customWidth="1"/>
    <col min="6919" max="7168" width="9.109375" style="104"/>
    <col min="7169" max="7169" width="14.6640625" style="104" customWidth="1"/>
    <col min="7170" max="7170" width="22.44140625" style="104" bestFit="1" customWidth="1"/>
    <col min="7171" max="7171" width="29.6640625" style="104" customWidth="1"/>
    <col min="7172" max="7172" width="22.5546875" style="104" customWidth="1"/>
    <col min="7173" max="7173" width="27.33203125" style="104" customWidth="1"/>
    <col min="7174" max="7174" width="29.109375" style="104" customWidth="1"/>
    <col min="7175" max="7424" width="9.109375" style="104"/>
    <col min="7425" max="7425" width="14.6640625" style="104" customWidth="1"/>
    <col min="7426" max="7426" width="22.44140625" style="104" bestFit="1" customWidth="1"/>
    <col min="7427" max="7427" width="29.6640625" style="104" customWidth="1"/>
    <col min="7428" max="7428" width="22.5546875" style="104" customWidth="1"/>
    <col min="7429" max="7429" width="27.33203125" style="104" customWidth="1"/>
    <col min="7430" max="7430" width="29.109375" style="104" customWidth="1"/>
    <col min="7431" max="7680" width="9.109375" style="104"/>
    <col min="7681" max="7681" width="14.6640625" style="104" customWidth="1"/>
    <col min="7682" max="7682" width="22.44140625" style="104" bestFit="1" customWidth="1"/>
    <col min="7683" max="7683" width="29.6640625" style="104" customWidth="1"/>
    <col min="7684" max="7684" width="22.5546875" style="104" customWidth="1"/>
    <col min="7685" max="7685" width="27.33203125" style="104" customWidth="1"/>
    <col min="7686" max="7686" width="29.109375" style="104" customWidth="1"/>
    <col min="7687" max="7936" width="9.109375" style="104"/>
    <col min="7937" max="7937" width="14.6640625" style="104" customWidth="1"/>
    <col min="7938" max="7938" width="22.44140625" style="104" bestFit="1" customWidth="1"/>
    <col min="7939" max="7939" width="29.6640625" style="104" customWidth="1"/>
    <col min="7940" max="7940" width="22.5546875" style="104" customWidth="1"/>
    <col min="7941" max="7941" width="27.33203125" style="104" customWidth="1"/>
    <col min="7942" max="7942" width="29.109375" style="104" customWidth="1"/>
    <col min="7943" max="8192" width="9.109375" style="104"/>
    <col min="8193" max="8193" width="14.6640625" style="104" customWidth="1"/>
    <col min="8194" max="8194" width="22.44140625" style="104" bestFit="1" customWidth="1"/>
    <col min="8195" max="8195" width="29.6640625" style="104" customWidth="1"/>
    <col min="8196" max="8196" width="22.5546875" style="104" customWidth="1"/>
    <col min="8197" max="8197" width="27.33203125" style="104" customWidth="1"/>
    <col min="8198" max="8198" width="29.109375" style="104" customWidth="1"/>
    <col min="8199" max="8448" width="9.109375" style="104"/>
    <col min="8449" max="8449" width="14.6640625" style="104" customWidth="1"/>
    <col min="8450" max="8450" width="22.44140625" style="104" bestFit="1" customWidth="1"/>
    <col min="8451" max="8451" width="29.6640625" style="104" customWidth="1"/>
    <col min="8452" max="8452" width="22.5546875" style="104" customWidth="1"/>
    <col min="8453" max="8453" width="27.33203125" style="104" customWidth="1"/>
    <col min="8454" max="8454" width="29.109375" style="104" customWidth="1"/>
    <col min="8455" max="8704" width="9.109375" style="104"/>
    <col min="8705" max="8705" width="14.6640625" style="104" customWidth="1"/>
    <col min="8706" max="8706" width="22.44140625" style="104" bestFit="1" customWidth="1"/>
    <col min="8707" max="8707" width="29.6640625" style="104" customWidth="1"/>
    <col min="8708" max="8708" width="22.5546875" style="104" customWidth="1"/>
    <col min="8709" max="8709" width="27.33203125" style="104" customWidth="1"/>
    <col min="8710" max="8710" width="29.109375" style="104" customWidth="1"/>
    <col min="8711" max="8960" width="9.109375" style="104"/>
    <col min="8961" max="8961" width="14.6640625" style="104" customWidth="1"/>
    <col min="8962" max="8962" width="22.44140625" style="104" bestFit="1" customWidth="1"/>
    <col min="8963" max="8963" width="29.6640625" style="104" customWidth="1"/>
    <col min="8964" max="8964" width="22.5546875" style="104" customWidth="1"/>
    <col min="8965" max="8965" width="27.33203125" style="104" customWidth="1"/>
    <col min="8966" max="8966" width="29.109375" style="104" customWidth="1"/>
    <col min="8967" max="9216" width="9.109375" style="104"/>
    <col min="9217" max="9217" width="14.6640625" style="104" customWidth="1"/>
    <col min="9218" max="9218" width="22.44140625" style="104" bestFit="1" customWidth="1"/>
    <col min="9219" max="9219" width="29.6640625" style="104" customWidth="1"/>
    <col min="9220" max="9220" width="22.5546875" style="104" customWidth="1"/>
    <col min="9221" max="9221" width="27.33203125" style="104" customWidth="1"/>
    <col min="9222" max="9222" width="29.109375" style="104" customWidth="1"/>
    <col min="9223" max="9472" width="9.109375" style="104"/>
    <col min="9473" max="9473" width="14.6640625" style="104" customWidth="1"/>
    <col min="9474" max="9474" width="22.44140625" style="104" bestFit="1" customWidth="1"/>
    <col min="9475" max="9475" width="29.6640625" style="104" customWidth="1"/>
    <col min="9476" max="9476" width="22.5546875" style="104" customWidth="1"/>
    <col min="9477" max="9477" width="27.33203125" style="104" customWidth="1"/>
    <col min="9478" max="9478" width="29.109375" style="104" customWidth="1"/>
    <col min="9479" max="9728" width="9.109375" style="104"/>
    <col min="9729" max="9729" width="14.6640625" style="104" customWidth="1"/>
    <col min="9730" max="9730" width="22.44140625" style="104" bestFit="1" customWidth="1"/>
    <col min="9731" max="9731" width="29.6640625" style="104" customWidth="1"/>
    <col min="9732" max="9732" width="22.5546875" style="104" customWidth="1"/>
    <col min="9733" max="9733" width="27.33203125" style="104" customWidth="1"/>
    <col min="9734" max="9734" width="29.109375" style="104" customWidth="1"/>
    <col min="9735" max="9984" width="9.109375" style="104"/>
    <col min="9985" max="9985" width="14.6640625" style="104" customWidth="1"/>
    <col min="9986" max="9986" width="22.44140625" style="104" bestFit="1" customWidth="1"/>
    <col min="9987" max="9987" width="29.6640625" style="104" customWidth="1"/>
    <col min="9988" max="9988" width="22.5546875" style="104" customWidth="1"/>
    <col min="9989" max="9989" width="27.33203125" style="104" customWidth="1"/>
    <col min="9990" max="9990" width="29.109375" style="104" customWidth="1"/>
    <col min="9991" max="10240" width="9.109375" style="104"/>
    <col min="10241" max="10241" width="14.6640625" style="104" customWidth="1"/>
    <col min="10242" max="10242" width="22.44140625" style="104" bestFit="1" customWidth="1"/>
    <col min="10243" max="10243" width="29.6640625" style="104" customWidth="1"/>
    <col min="10244" max="10244" width="22.5546875" style="104" customWidth="1"/>
    <col min="10245" max="10245" width="27.33203125" style="104" customWidth="1"/>
    <col min="10246" max="10246" width="29.109375" style="104" customWidth="1"/>
    <col min="10247" max="10496" width="9.109375" style="104"/>
    <col min="10497" max="10497" width="14.6640625" style="104" customWidth="1"/>
    <col min="10498" max="10498" width="22.44140625" style="104" bestFit="1" customWidth="1"/>
    <col min="10499" max="10499" width="29.6640625" style="104" customWidth="1"/>
    <col min="10500" max="10500" width="22.5546875" style="104" customWidth="1"/>
    <col min="10501" max="10501" width="27.33203125" style="104" customWidth="1"/>
    <col min="10502" max="10502" width="29.109375" style="104" customWidth="1"/>
    <col min="10503" max="10752" width="9.109375" style="104"/>
    <col min="10753" max="10753" width="14.6640625" style="104" customWidth="1"/>
    <col min="10754" max="10754" width="22.44140625" style="104" bestFit="1" customWidth="1"/>
    <col min="10755" max="10755" width="29.6640625" style="104" customWidth="1"/>
    <col min="10756" max="10756" width="22.5546875" style="104" customWidth="1"/>
    <col min="10757" max="10757" width="27.33203125" style="104" customWidth="1"/>
    <col min="10758" max="10758" width="29.109375" style="104" customWidth="1"/>
    <col min="10759" max="11008" width="9.109375" style="104"/>
    <col min="11009" max="11009" width="14.6640625" style="104" customWidth="1"/>
    <col min="11010" max="11010" width="22.44140625" style="104" bestFit="1" customWidth="1"/>
    <col min="11011" max="11011" width="29.6640625" style="104" customWidth="1"/>
    <col min="11012" max="11012" width="22.5546875" style="104" customWidth="1"/>
    <col min="11013" max="11013" width="27.33203125" style="104" customWidth="1"/>
    <col min="11014" max="11014" width="29.109375" style="104" customWidth="1"/>
    <col min="11015" max="11264" width="9.109375" style="104"/>
    <col min="11265" max="11265" width="14.6640625" style="104" customWidth="1"/>
    <col min="11266" max="11266" width="22.44140625" style="104" bestFit="1" customWidth="1"/>
    <col min="11267" max="11267" width="29.6640625" style="104" customWidth="1"/>
    <col min="11268" max="11268" width="22.5546875" style="104" customWidth="1"/>
    <col min="11269" max="11269" width="27.33203125" style="104" customWidth="1"/>
    <col min="11270" max="11270" width="29.109375" style="104" customWidth="1"/>
    <col min="11271" max="11520" width="9.109375" style="104"/>
    <col min="11521" max="11521" width="14.6640625" style="104" customWidth="1"/>
    <col min="11522" max="11522" width="22.44140625" style="104" bestFit="1" customWidth="1"/>
    <col min="11523" max="11523" width="29.6640625" style="104" customWidth="1"/>
    <col min="11524" max="11524" width="22.5546875" style="104" customWidth="1"/>
    <col min="11525" max="11525" width="27.33203125" style="104" customWidth="1"/>
    <col min="11526" max="11526" width="29.109375" style="104" customWidth="1"/>
    <col min="11527" max="11776" width="9.109375" style="104"/>
    <col min="11777" max="11777" width="14.6640625" style="104" customWidth="1"/>
    <col min="11778" max="11778" width="22.44140625" style="104" bestFit="1" customWidth="1"/>
    <col min="11779" max="11779" width="29.6640625" style="104" customWidth="1"/>
    <col min="11780" max="11780" width="22.5546875" style="104" customWidth="1"/>
    <col min="11781" max="11781" width="27.33203125" style="104" customWidth="1"/>
    <col min="11782" max="11782" width="29.109375" style="104" customWidth="1"/>
    <col min="11783" max="12032" width="9.109375" style="104"/>
    <col min="12033" max="12033" width="14.6640625" style="104" customWidth="1"/>
    <col min="12034" max="12034" width="22.44140625" style="104" bestFit="1" customWidth="1"/>
    <col min="12035" max="12035" width="29.6640625" style="104" customWidth="1"/>
    <col min="12036" max="12036" width="22.5546875" style="104" customWidth="1"/>
    <col min="12037" max="12037" width="27.33203125" style="104" customWidth="1"/>
    <col min="12038" max="12038" width="29.109375" style="104" customWidth="1"/>
    <col min="12039" max="12288" width="9.109375" style="104"/>
    <col min="12289" max="12289" width="14.6640625" style="104" customWidth="1"/>
    <col min="12290" max="12290" width="22.44140625" style="104" bestFit="1" customWidth="1"/>
    <col min="12291" max="12291" width="29.6640625" style="104" customWidth="1"/>
    <col min="12292" max="12292" width="22.5546875" style="104" customWidth="1"/>
    <col min="12293" max="12293" width="27.33203125" style="104" customWidth="1"/>
    <col min="12294" max="12294" width="29.109375" style="104" customWidth="1"/>
    <col min="12295" max="12544" width="9.109375" style="104"/>
    <col min="12545" max="12545" width="14.6640625" style="104" customWidth="1"/>
    <col min="12546" max="12546" width="22.44140625" style="104" bestFit="1" customWidth="1"/>
    <col min="12547" max="12547" width="29.6640625" style="104" customWidth="1"/>
    <col min="12548" max="12548" width="22.5546875" style="104" customWidth="1"/>
    <col min="12549" max="12549" width="27.33203125" style="104" customWidth="1"/>
    <col min="12550" max="12550" width="29.109375" style="104" customWidth="1"/>
    <col min="12551" max="12800" width="9.109375" style="104"/>
    <col min="12801" max="12801" width="14.6640625" style="104" customWidth="1"/>
    <col min="12802" max="12802" width="22.44140625" style="104" bestFit="1" customWidth="1"/>
    <col min="12803" max="12803" width="29.6640625" style="104" customWidth="1"/>
    <col min="12804" max="12804" width="22.5546875" style="104" customWidth="1"/>
    <col min="12805" max="12805" width="27.33203125" style="104" customWidth="1"/>
    <col min="12806" max="12806" width="29.109375" style="104" customWidth="1"/>
    <col min="12807" max="13056" width="9.109375" style="104"/>
    <col min="13057" max="13057" width="14.6640625" style="104" customWidth="1"/>
    <col min="13058" max="13058" width="22.44140625" style="104" bestFit="1" customWidth="1"/>
    <col min="13059" max="13059" width="29.6640625" style="104" customWidth="1"/>
    <col min="13060" max="13060" width="22.5546875" style="104" customWidth="1"/>
    <col min="13061" max="13061" width="27.33203125" style="104" customWidth="1"/>
    <col min="13062" max="13062" width="29.109375" style="104" customWidth="1"/>
    <col min="13063" max="13312" width="9.109375" style="104"/>
    <col min="13313" max="13313" width="14.6640625" style="104" customWidth="1"/>
    <col min="13314" max="13314" width="22.44140625" style="104" bestFit="1" customWidth="1"/>
    <col min="13315" max="13315" width="29.6640625" style="104" customWidth="1"/>
    <col min="13316" max="13316" width="22.5546875" style="104" customWidth="1"/>
    <col min="13317" max="13317" width="27.33203125" style="104" customWidth="1"/>
    <col min="13318" max="13318" width="29.109375" style="104" customWidth="1"/>
    <col min="13319" max="13568" width="9.109375" style="104"/>
    <col min="13569" max="13569" width="14.6640625" style="104" customWidth="1"/>
    <col min="13570" max="13570" width="22.44140625" style="104" bestFit="1" customWidth="1"/>
    <col min="13571" max="13571" width="29.6640625" style="104" customWidth="1"/>
    <col min="13572" max="13572" width="22.5546875" style="104" customWidth="1"/>
    <col min="13573" max="13573" width="27.33203125" style="104" customWidth="1"/>
    <col min="13574" max="13574" width="29.109375" style="104" customWidth="1"/>
    <col min="13575" max="13824" width="9.109375" style="104"/>
    <col min="13825" max="13825" width="14.6640625" style="104" customWidth="1"/>
    <col min="13826" max="13826" width="22.44140625" style="104" bestFit="1" customWidth="1"/>
    <col min="13827" max="13827" width="29.6640625" style="104" customWidth="1"/>
    <col min="13828" max="13828" width="22.5546875" style="104" customWidth="1"/>
    <col min="13829" max="13829" width="27.33203125" style="104" customWidth="1"/>
    <col min="13830" max="13830" width="29.109375" style="104" customWidth="1"/>
    <col min="13831" max="14080" width="9.109375" style="104"/>
    <col min="14081" max="14081" width="14.6640625" style="104" customWidth="1"/>
    <col min="14082" max="14082" width="22.44140625" style="104" bestFit="1" customWidth="1"/>
    <col min="14083" max="14083" width="29.6640625" style="104" customWidth="1"/>
    <col min="14084" max="14084" width="22.5546875" style="104" customWidth="1"/>
    <col min="14085" max="14085" width="27.33203125" style="104" customWidth="1"/>
    <col min="14086" max="14086" width="29.109375" style="104" customWidth="1"/>
    <col min="14087" max="14336" width="9.109375" style="104"/>
    <col min="14337" max="14337" width="14.6640625" style="104" customWidth="1"/>
    <col min="14338" max="14338" width="22.44140625" style="104" bestFit="1" customWidth="1"/>
    <col min="14339" max="14339" width="29.6640625" style="104" customWidth="1"/>
    <col min="14340" max="14340" width="22.5546875" style="104" customWidth="1"/>
    <col min="14341" max="14341" width="27.33203125" style="104" customWidth="1"/>
    <col min="14342" max="14342" width="29.109375" style="104" customWidth="1"/>
    <col min="14343" max="14592" width="9.109375" style="104"/>
    <col min="14593" max="14593" width="14.6640625" style="104" customWidth="1"/>
    <col min="14594" max="14594" width="22.44140625" style="104" bestFit="1" customWidth="1"/>
    <col min="14595" max="14595" width="29.6640625" style="104" customWidth="1"/>
    <col min="14596" max="14596" width="22.5546875" style="104" customWidth="1"/>
    <col min="14597" max="14597" width="27.33203125" style="104" customWidth="1"/>
    <col min="14598" max="14598" width="29.109375" style="104" customWidth="1"/>
    <col min="14599" max="14848" width="9.109375" style="104"/>
    <col min="14849" max="14849" width="14.6640625" style="104" customWidth="1"/>
    <col min="14850" max="14850" width="22.44140625" style="104" bestFit="1" customWidth="1"/>
    <col min="14851" max="14851" width="29.6640625" style="104" customWidth="1"/>
    <col min="14852" max="14852" width="22.5546875" style="104" customWidth="1"/>
    <col min="14853" max="14853" width="27.33203125" style="104" customWidth="1"/>
    <col min="14854" max="14854" width="29.109375" style="104" customWidth="1"/>
    <col min="14855" max="15104" width="9.109375" style="104"/>
    <col min="15105" max="15105" width="14.6640625" style="104" customWidth="1"/>
    <col min="15106" max="15106" width="22.44140625" style="104" bestFit="1" customWidth="1"/>
    <col min="15107" max="15107" width="29.6640625" style="104" customWidth="1"/>
    <col min="15108" max="15108" width="22.5546875" style="104" customWidth="1"/>
    <col min="15109" max="15109" width="27.33203125" style="104" customWidth="1"/>
    <col min="15110" max="15110" width="29.109375" style="104" customWidth="1"/>
    <col min="15111" max="15360" width="9.109375" style="104"/>
    <col min="15361" max="15361" width="14.6640625" style="104" customWidth="1"/>
    <col min="15362" max="15362" width="22.44140625" style="104" bestFit="1" customWidth="1"/>
    <col min="15363" max="15363" width="29.6640625" style="104" customWidth="1"/>
    <col min="15364" max="15364" width="22.5546875" style="104" customWidth="1"/>
    <col min="15365" max="15365" width="27.33203125" style="104" customWidth="1"/>
    <col min="15366" max="15366" width="29.109375" style="104" customWidth="1"/>
    <col min="15367" max="15616" width="9.109375" style="104"/>
    <col min="15617" max="15617" width="14.6640625" style="104" customWidth="1"/>
    <col min="15618" max="15618" width="22.44140625" style="104" bestFit="1" customWidth="1"/>
    <col min="15619" max="15619" width="29.6640625" style="104" customWidth="1"/>
    <col min="15620" max="15620" width="22.5546875" style="104" customWidth="1"/>
    <col min="15621" max="15621" width="27.33203125" style="104" customWidth="1"/>
    <col min="15622" max="15622" width="29.109375" style="104" customWidth="1"/>
    <col min="15623" max="15872" width="9.109375" style="104"/>
    <col min="15873" max="15873" width="14.6640625" style="104" customWidth="1"/>
    <col min="15874" max="15874" width="22.44140625" style="104" bestFit="1" customWidth="1"/>
    <col min="15875" max="15875" width="29.6640625" style="104" customWidth="1"/>
    <col min="15876" max="15876" width="22.5546875" style="104" customWidth="1"/>
    <col min="15877" max="15877" width="27.33203125" style="104" customWidth="1"/>
    <col min="15878" max="15878" width="29.109375" style="104" customWidth="1"/>
    <col min="15879" max="16128" width="9.109375" style="104"/>
    <col min="16129" max="16129" width="14.6640625" style="104" customWidth="1"/>
    <col min="16130" max="16130" width="22.44140625" style="104" bestFit="1" customWidth="1"/>
    <col min="16131" max="16131" width="29.6640625" style="104" customWidth="1"/>
    <col min="16132" max="16132" width="22.5546875" style="104" customWidth="1"/>
    <col min="16133" max="16133" width="27.33203125" style="104" customWidth="1"/>
    <col min="16134" max="16134" width="29.109375" style="104" customWidth="1"/>
    <col min="16135" max="16384" width="9.109375" style="104"/>
  </cols>
  <sheetData>
    <row r="1" spans="1:6" ht="15" customHeight="1" x14ac:dyDescent="0.3">
      <c r="A1" s="397" t="s">
        <v>225</v>
      </c>
      <c r="B1" s="397"/>
      <c r="C1" s="397"/>
      <c r="D1" s="397"/>
      <c r="E1" s="397"/>
      <c r="F1" s="397"/>
    </row>
    <row r="2" spans="1:6" ht="15" customHeight="1" x14ac:dyDescent="0.3">
      <c r="A2" s="397" t="s">
        <v>0</v>
      </c>
      <c r="B2" s="397"/>
      <c r="C2" s="397"/>
      <c r="D2" s="397"/>
      <c r="E2" s="397"/>
      <c r="F2" s="397"/>
    </row>
    <row r="3" spans="1:6" ht="14.25" customHeight="1" x14ac:dyDescent="0.3">
      <c r="A3" s="398" t="s">
        <v>151</v>
      </c>
      <c r="B3" s="398"/>
      <c r="C3" s="398"/>
      <c r="D3" s="398"/>
      <c r="E3" s="398"/>
      <c r="F3" s="398"/>
    </row>
    <row r="4" spans="1:6" s="105" customFormat="1" ht="15" customHeight="1" x14ac:dyDescent="0.3">
      <c r="A4" s="399" t="s">
        <v>152</v>
      </c>
      <c r="B4" s="399"/>
      <c r="C4" s="399"/>
      <c r="D4" s="399"/>
      <c r="E4" s="399"/>
      <c r="F4" s="399"/>
    </row>
    <row r="5" spans="1:6" s="105" customFormat="1" ht="15" customHeight="1" x14ac:dyDescent="0.3">
      <c r="A5" s="399" t="s">
        <v>153</v>
      </c>
      <c r="B5" s="399"/>
      <c r="C5" s="399"/>
      <c r="D5" s="399"/>
      <c r="E5" s="399"/>
      <c r="F5" s="399"/>
    </row>
    <row r="7" spans="1:6" ht="12.75" customHeight="1" x14ac:dyDescent="0.3">
      <c r="A7" s="392" t="s">
        <v>154</v>
      </c>
      <c r="B7" s="392" t="s">
        <v>155</v>
      </c>
      <c r="C7" s="392" t="s">
        <v>156</v>
      </c>
      <c r="D7" s="392" t="s">
        <v>157</v>
      </c>
      <c r="E7" s="392" t="s">
        <v>158</v>
      </c>
      <c r="F7" s="392" t="s">
        <v>159</v>
      </c>
    </row>
    <row r="8" spans="1:6" ht="14.25" customHeight="1" x14ac:dyDescent="0.3">
      <c r="A8" s="393"/>
      <c r="B8" s="393"/>
      <c r="C8" s="393"/>
      <c r="D8" s="393"/>
      <c r="E8" s="393"/>
      <c r="F8" s="393"/>
    </row>
    <row r="9" spans="1:6" ht="12.75" customHeight="1" x14ac:dyDescent="0.3">
      <c r="A9" s="393"/>
      <c r="B9" s="393"/>
      <c r="C9" s="393"/>
      <c r="D9" s="393"/>
      <c r="E9" s="393"/>
      <c r="F9" s="393"/>
    </row>
    <row r="10" spans="1:6" ht="24.75" customHeight="1" x14ac:dyDescent="0.3">
      <c r="A10" s="394"/>
      <c r="B10" s="394"/>
      <c r="C10" s="394"/>
      <c r="D10" s="394"/>
      <c r="E10" s="394"/>
      <c r="F10" s="394"/>
    </row>
    <row r="11" spans="1:6" ht="38.25" customHeight="1" x14ac:dyDescent="0.3">
      <c r="A11" s="106" t="s">
        <v>160</v>
      </c>
      <c r="B11" s="106" t="s">
        <v>161</v>
      </c>
      <c r="C11" s="106" t="s">
        <v>161</v>
      </c>
      <c r="D11" s="106" t="s">
        <v>161</v>
      </c>
      <c r="E11" s="106" t="s">
        <v>162</v>
      </c>
      <c r="F11" s="107" t="s">
        <v>163</v>
      </c>
    </row>
    <row r="12" spans="1:6" ht="37.799999999999997" x14ac:dyDescent="0.3">
      <c r="B12" s="108"/>
      <c r="C12" s="55" t="s">
        <v>223</v>
      </c>
      <c r="D12" s="109">
        <v>100000</v>
      </c>
      <c r="E12" s="106">
        <v>2</v>
      </c>
      <c r="F12" s="106" t="s">
        <v>218</v>
      </c>
    </row>
    <row r="13" spans="1:6" ht="14.25" customHeight="1" x14ac:dyDescent="0.3">
      <c r="A13" s="108"/>
      <c r="B13" s="110"/>
      <c r="C13" s="40"/>
      <c r="D13" s="110"/>
      <c r="E13" s="111"/>
      <c r="F13" s="106"/>
    </row>
    <row r="15" spans="1:6" ht="28.5" customHeight="1" x14ac:dyDescent="0.3">
      <c r="D15" s="112" t="s">
        <v>15</v>
      </c>
    </row>
    <row r="16" spans="1:6" ht="14.25" customHeight="1" x14ac:dyDescent="0.3">
      <c r="D16" s="112" t="s">
        <v>177</v>
      </c>
    </row>
    <row r="19" spans="1:8" ht="14.25" customHeight="1" x14ac:dyDescent="0.3">
      <c r="A19" s="395" t="s">
        <v>164</v>
      </c>
      <c r="B19" s="395"/>
      <c r="C19" s="395"/>
      <c r="D19" s="395"/>
      <c r="E19" s="395"/>
      <c r="F19" s="395"/>
    </row>
    <row r="20" spans="1:8" ht="15" customHeight="1" x14ac:dyDescent="0.3">
      <c r="A20" s="396" t="s">
        <v>165</v>
      </c>
      <c r="B20" s="396"/>
      <c r="C20" s="396"/>
      <c r="D20" s="396"/>
      <c r="E20" s="396"/>
      <c r="F20" s="396"/>
    </row>
    <row r="22" spans="1:8" ht="14.25" hidden="1" customHeight="1" x14ac:dyDescent="0.3"/>
    <row r="23" spans="1:8" ht="14.25" hidden="1" customHeight="1" x14ac:dyDescent="0.3">
      <c r="D23" s="242" t="s">
        <v>313</v>
      </c>
      <c r="H23" s="242"/>
    </row>
    <row r="24" spans="1:8" ht="14.25" hidden="1" customHeight="1" x14ac:dyDescent="0.3">
      <c r="D24" s="242" t="s">
        <v>314</v>
      </c>
      <c r="H24" s="242"/>
    </row>
    <row r="25" spans="1:8" ht="14.25" hidden="1" customHeight="1" x14ac:dyDescent="0.3"/>
    <row r="34" spans="4:8" ht="14.25" hidden="1" customHeight="1" x14ac:dyDescent="0.3"/>
    <row r="35" spans="4:8" ht="14.25" hidden="1" customHeight="1" x14ac:dyDescent="0.3"/>
    <row r="36" spans="4:8" ht="14.25" hidden="1" customHeight="1" x14ac:dyDescent="0.3"/>
    <row r="37" spans="4:8" ht="14.25" hidden="1" customHeight="1" x14ac:dyDescent="0.3"/>
    <row r="38" spans="4:8" ht="14.25" hidden="1" customHeight="1" x14ac:dyDescent="0.3">
      <c r="D38" s="242" t="s">
        <v>315</v>
      </c>
      <c r="H38" s="242"/>
    </row>
    <row r="42" spans="4:8" ht="14.25" customHeight="1" x14ac:dyDescent="0.3">
      <c r="D42" s="241"/>
      <c r="H42" s="241"/>
    </row>
    <row r="45" spans="4:8" ht="14.25" customHeight="1" x14ac:dyDescent="0.3">
      <c r="D45" s="241"/>
      <c r="H45" s="241"/>
    </row>
  </sheetData>
  <mergeCells count="13">
    <mergeCell ref="F7:F10"/>
    <mergeCell ref="A19:F19"/>
    <mergeCell ref="A20:F20"/>
    <mergeCell ref="A1:F1"/>
    <mergeCell ref="A2:F2"/>
    <mergeCell ref="A3:F3"/>
    <mergeCell ref="A4:F4"/>
    <mergeCell ref="A5:F5"/>
    <mergeCell ref="A7:A10"/>
    <mergeCell ref="B7:B10"/>
    <mergeCell ref="C7:C10"/>
    <mergeCell ref="D7:D10"/>
    <mergeCell ref="E7:E10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Scheda A 2023_2024</vt:lpstr>
      <vt:lpstr>Scheda B 2023_2024</vt:lpstr>
      <vt:lpstr>Scheda C 2023_2024</vt:lpstr>
      <vt:lpstr>'Scheda A 2023_2024'!Area_stampa</vt:lpstr>
      <vt:lpstr>'Scheda B 2023_2024'!Area_stampa</vt:lpstr>
      <vt:lpstr>'Scheda C 2023_2024'!Area_stampa</vt:lpstr>
      <vt:lpstr>'Scheda B 2023_2024'!Titoli_stampa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2023-12-05T11:32:41Z</dcterms:modified>
</cp:coreProperties>
</file>