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showInkAnnotation="0"/>
  <mc:AlternateContent xmlns:mc="http://schemas.openxmlformats.org/markup-compatibility/2006">
    <mc:Choice Requires="x15">
      <x15ac:absPath xmlns:x15ac="http://schemas.microsoft.com/office/spreadsheetml/2010/11/ac" url="C:\Users\ferraria\Desktop\"/>
    </mc:Choice>
  </mc:AlternateContent>
  <xr:revisionPtr revIDLastSave="0" documentId="8_{6FEC29A8-7A86-49CB-A105-80417F6FFA09}" xr6:coauthVersionLast="47" xr6:coauthVersionMax="47" xr10:uidLastSave="{00000000-0000-0000-0000-000000000000}"/>
  <bookViews>
    <workbookView xWindow="-108" yWindow="-108" windowWidth="23256" windowHeight="12576" tabRatio="853" activeTab="5" xr2:uid="{00000000-000D-0000-FFFF-FFFF00000000}"/>
  </bookViews>
  <sheets>
    <sheet name="Scheda A Lavori" sheetId="7" r:id="rId1"/>
    <sheet name="Scheda B Lavori" sheetId="41" r:id="rId2"/>
    <sheet name="Scheda C Lavori" sheetId="40" r:id="rId3"/>
    <sheet name="Scheda D Lavori" sheetId="2" r:id="rId4"/>
    <sheet name="Scheda E Lavori" sheetId="30" r:id="rId5"/>
    <sheet name="Scheda F Lavori" sheetId="28" r:id="rId6"/>
  </sheets>
  <externalReferences>
    <externalReference r:id="rId7"/>
  </externalReferences>
  <definedNames>
    <definedName name="_xlnm._FilterDatabase" localSheetId="2" hidden="1">'Scheda C Lavori'!$A$6:$T$51</definedName>
    <definedName name="_xlnm._FilterDatabase" localSheetId="3" hidden="1">'Scheda D Lavori'!$A$6:$AM$76</definedName>
    <definedName name="_xlnm._FilterDatabase" localSheetId="4" hidden="1">'Scheda E Lavori'!$B$6:$P$33</definedName>
    <definedName name="_xlnm.Print_Area" localSheetId="0">'Scheda A Lavori'!$A$1:$E$20</definedName>
    <definedName name="_xlnm.Print_Area" localSheetId="1">'Scheda B Lavori'!$A$1:$R$49</definedName>
    <definedName name="_xlnm.Print_Area" localSheetId="2">'Scheda C Lavori'!$A$1:$R$68</definedName>
    <definedName name="_xlnm.Print_Area" localSheetId="3">'Scheda D Lavori'!$A$1:$Z$101</definedName>
    <definedName name="_xlnm.Print_Area" localSheetId="4">'Scheda E Lavori'!$A$1:$P$50</definedName>
    <definedName name="Print_Area" localSheetId="0">'Scheda A Lavori'!$A$1:$E$20</definedName>
    <definedName name="Print_Area" localSheetId="1">'Scheda B Lavori'!$A$1:$R$49</definedName>
    <definedName name="Print_Area" localSheetId="2">'Scheda C Lavori'!$B$1:$R$68</definedName>
    <definedName name="Print_Area" localSheetId="3">'Scheda D Lavori'!$B$1:$AC$99</definedName>
    <definedName name="Print_Area" localSheetId="4">'Scheda E Lavori'!$B$1:$O$50</definedName>
    <definedName name="Print_Area" localSheetId="5">'Scheda F Lavori'!$A$1:$F$13</definedName>
    <definedName name="Print_Titles" localSheetId="2">'Scheda C Lavori'!$1:$9</definedName>
    <definedName name="Print_Titles" localSheetId="3">'Scheda D Lavori'!$1:$9</definedName>
    <definedName name="Print_Titles" localSheetId="4">'Scheda E Lavori'!$1:$9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40" l="1"/>
  <c r="R21" i="40"/>
  <c r="AM39" i="2"/>
  <c r="AL39" i="2"/>
  <c r="AI39" i="2"/>
  <c r="U45" i="2"/>
  <c r="U39" i="2"/>
  <c r="AI45" i="2"/>
  <c r="AM45" i="2" s="1"/>
  <c r="AL45" i="2" l="1"/>
  <c r="R20" i="40"/>
  <c r="R15" i="40"/>
  <c r="R10" i="40"/>
  <c r="R11" i="40"/>
  <c r="D16" i="30"/>
  <c r="I34" i="30"/>
  <c r="R13" i="40"/>
  <c r="R19" i="40"/>
  <c r="AK76" i="2" l="1"/>
  <c r="AJ76" i="2"/>
  <c r="AF76" i="2"/>
  <c r="D14" i="7"/>
  <c r="D13" i="7"/>
  <c r="D11" i="7"/>
  <c r="D10" i="7"/>
  <c r="D9" i="7"/>
  <c r="U75" i="2"/>
  <c r="AI75" i="2" s="1"/>
  <c r="U47" i="2"/>
  <c r="AI47" i="2" s="1"/>
  <c r="AL47" i="2" s="1"/>
  <c r="D34" i="30"/>
  <c r="E34" i="30"/>
  <c r="F34" i="30"/>
  <c r="B14" i="7"/>
  <c r="B13" i="7"/>
  <c r="B12" i="7"/>
  <c r="AE34" i="2"/>
  <c r="AL34" i="2" s="1"/>
  <c r="U34" i="2"/>
  <c r="G34" i="30" s="1"/>
  <c r="U44" i="2"/>
  <c r="AH44" i="2" s="1"/>
  <c r="AL44" i="2" s="1"/>
  <c r="AE38" i="2"/>
  <c r="AL38" i="2" s="1"/>
  <c r="U38" i="2"/>
  <c r="R40" i="2"/>
  <c r="U40" i="2" s="1"/>
  <c r="I16" i="30"/>
  <c r="F16" i="30"/>
  <c r="E16" i="30"/>
  <c r="B16" i="30"/>
  <c r="C16" i="30"/>
  <c r="AG16" i="2"/>
  <c r="AL16" i="2" s="1"/>
  <c r="U16" i="2"/>
  <c r="G16" i="30" s="1"/>
  <c r="D12" i="7" l="1"/>
  <c r="AL75" i="2"/>
  <c r="AI76" i="2"/>
  <c r="AM75" i="2"/>
  <c r="AG76" i="2"/>
  <c r="B10" i="7"/>
  <c r="AM34" i="2"/>
  <c r="AM44" i="2"/>
  <c r="AM38" i="2"/>
  <c r="AM16" i="2"/>
  <c r="AE40" i="2"/>
  <c r="AL40" i="2" s="1"/>
  <c r="AM40" i="2" l="1"/>
  <c r="B9" i="7"/>
  <c r="C9" i="7"/>
  <c r="C10" i="7"/>
  <c r="C12" i="7"/>
  <c r="C13" i="7"/>
  <c r="C14" i="7"/>
  <c r="R12" i="40"/>
  <c r="R14" i="40"/>
  <c r="R16" i="40"/>
  <c r="R17" i="40"/>
  <c r="R18" i="40"/>
  <c r="R23" i="40"/>
  <c r="R24" i="40"/>
  <c r="R25" i="40"/>
  <c r="R26" i="40"/>
  <c r="R27" i="40"/>
  <c r="R28" i="40"/>
  <c r="R29" i="40"/>
  <c r="R30" i="40"/>
  <c r="R31" i="40"/>
  <c r="R32" i="40"/>
  <c r="R33" i="40"/>
  <c r="R34" i="40"/>
  <c r="R35" i="40"/>
  <c r="R36" i="40"/>
  <c r="R37" i="40"/>
  <c r="R38" i="40"/>
  <c r="R39" i="40"/>
  <c r="R40" i="40"/>
  <c r="R41" i="40"/>
  <c r="R42" i="40"/>
  <c r="R43" i="40"/>
  <c r="R44" i="40"/>
  <c r="R45" i="40"/>
  <c r="R46" i="40"/>
  <c r="R47" i="40"/>
  <c r="R48" i="40"/>
  <c r="R49" i="40"/>
  <c r="R50" i="40"/>
  <c r="O51" i="40"/>
  <c r="P51" i="40"/>
  <c r="Q51" i="40"/>
  <c r="U11" i="2"/>
  <c r="G11" i="30" s="1"/>
  <c r="AE11" i="2"/>
  <c r="Q12" i="2"/>
  <c r="U12" i="2" s="1"/>
  <c r="AE12" i="2"/>
  <c r="AL12" i="2" s="1"/>
  <c r="U13" i="2"/>
  <c r="AE13" i="2"/>
  <c r="AL13" i="2" s="1"/>
  <c r="U14" i="2"/>
  <c r="AE14" i="2" s="1"/>
  <c r="U15" i="2"/>
  <c r="AE15" i="2" s="1"/>
  <c r="AL15" i="2" s="1"/>
  <c r="U17" i="2"/>
  <c r="AM17" i="2" s="1"/>
  <c r="AL17" i="2"/>
  <c r="Q18" i="2"/>
  <c r="F18" i="30" s="1"/>
  <c r="AL18" i="2"/>
  <c r="U19" i="2"/>
  <c r="G19" i="30" s="1"/>
  <c r="AH19" i="2"/>
  <c r="U20" i="2"/>
  <c r="AE20" i="2" s="1"/>
  <c r="AL20" i="2" s="1"/>
  <c r="U21" i="2"/>
  <c r="G21" i="30" s="1"/>
  <c r="AE21" i="2"/>
  <c r="AL21" i="2" s="1"/>
  <c r="U22" i="2"/>
  <c r="AE22" i="2"/>
  <c r="AL22" i="2" s="1"/>
  <c r="U23" i="2"/>
  <c r="G23" i="30" s="1"/>
  <c r="AE23" i="2"/>
  <c r="AL23" i="2" s="1"/>
  <c r="U24" i="2"/>
  <c r="AE24" i="2"/>
  <c r="AL24" i="2" s="1"/>
  <c r="U25" i="2"/>
  <c r="G25" i="30" s="1"/>
  <c r="AE25" i="2"/>
  <c r="AL25" i="2" s="1"/>
  <c r="U26" i="2"/>
  <c r="G26" i="30" s="1"/>
  <c r="AE26" i="2"/>
  <c r="AL26" i="2" s="1"/>
  <c r="U27" i="2"/>
  <c r="G27" i="30" s="1"/>
  <c r="AE27" i="2"/>
  <c r="AL27" i="2" s="1"/>
  <c r="U28" i="2"/>
  <c r="G28" i="30" s="1"/>
  <c r="AE28" i="2"/>
  <c r="AL28" i="2" s="1"/>
  <c r="U29" i="2"/>
  <c r="G29" i="30" s="1"/>
  <c r="AE29" i="2"/>
  <c r="AL29" i="2" s="1"/>
  <c r="U30" i="2"/>
  <c r="G30" i="30" s="1"/>
  <c r="AE30" i="2"/>
  <c r="AL30" i="2" s="1"/>
  <c r="U32" i="2"/>
  <c r="AE32" i="2" s="1"/>
  <c r="U33" i="2"/>
  <c r="G33" i="30" s="1"/>
  <c r="AE33" i="2"/>
  <c r="U36" i="2"/>
  <c r="AM36" i="2" s="1"/>
  <c r="AL36" i="2"/>
  <c r="U37" i="2"/>
  <c r="AM37" i="2" s="1"/>
  <c r="AL37" i="2"/>
  <c r="U41" i="2"/>
  <c r="AM41" i="2" s="1"/>
  <c r="AL41" i="2"/>
  <c r="U42" i="2"/>
  <c r="AH42" i="2" s="1"/>
  <c r="U43" i="2"/>
  <c r="AE43" i="2" s="1"/>
  <c r="AL43" i="2" s="1"/>
  <c r="U49" i="2"/>
  <c r="AM49" i="2" s="1"/>
  <c r="AL49" i="2"/>
  <c r="U50" i="2"/>
  <c r="AM50" i="2" s="1"/>
  <c r="AL50" i="2"/>
  <c r="U51" i="2"/>
  <c r="AE51" i="2" s="1"/>
  <c r="U52" i="2"/>
  <c r="AM52" i="2" s="1"/>
  <c r="AL52" i="2"/>
  <c r="U53" i="2"/>
  <c r="AM53" i="2" s="1"/>
  <c r="AL53" i="2"/>
  <c r="U54" i="2"/>
  <c r="AM54" i="2" s="1"/>
  <c r="AL54" i="2"/>
  <c r="U55" i="2"/>
  <c r="AM55" i="2" s="1"/>
  <c r="AL55" i="2"/>
  <c r="U56" i="2"/>
  <c r="AM56" i="2" s="1"/>
  <c r="AL56" i="2"/>
  <c r="U57" i="2"/>
  <c r="AM57" i="2" s="1"/>
  <c r="AL57" i="2"/>
  <c r="U58" i="2"/>
  <c r="AM58" i="2" s="1"/>
  <c r="AL58" i="2"/>
  <c r="U59" i="2"/>
  <c r="AM59" i="2" s="1"/>
  <c r="AL59" i="2"/>
  <c r="S61" i="2"/>
  <c r="U62" i="2"/>
  <c r="AM62" i="2" s="1"/>
  <c r="AL62" i="2"/>
  <c r="U63" i="2"/>
  <c r="AE63" i="2" s="1"/>
  <c r="U64" i="2"/>
  <c r="AE64" i="2" s="1"/>
  <c r="U65" i="2"/>
  <c r="AE65" i="2" s="1"/>
  <c r="U66" i="2"/>
  <c r="U67" i="2"/>
  <c r="AE67" i="2" s="1"/>
  <c r="U68" i="2"/>
  <c r="AE68" i="2" s="1"/>
  <c r="U69" i="2"/>
  <c r="AE69" i="2" s="1"/>
  <c r="U70" i="2"/>
  <c r="AE70" i="2" s="1"/>
  <c r="U71" i="2"/>
  <c r="AE71" i="2" s="1"/>
  <c r="U72" i="2"/>
  <c r="AE72" i="2" s="1"/>
  <c r="U73" i="2"/>
  <c r="AE73" i="2" s="1"/>
  <c r="U74" i="2"/>
  <c r="AE74" i="2" s="1"/>
  <c r="X76" i="2"/>
  <c r="B11" i="30"/>
  <c r="C11" i="30"/>
  <c r="D11" i="30"/>
  <c r="E11" i="30"/>
  <c r="F11" i="30"/>
  <c r="B12" i="30"/>
  <c r="C12" i="30"/>
  <c r="D12" i="30"/>
  <c r="E12" i="30"/>
  <c r="I12" i="30"/>
  <c r="B13" i="30"/>
  <c r="C13" i="30"/>
  <c r="D13" i="30"/>
  <c r="E13" i="30"/>
  <c r="F13" i="30"/>
  <c r="I13" i="30"/>
  <c r="B14" i="30"/>
  <c r="C14" i="30"/>
  <c r="D14" i="30"/>
  <c r="E14" i="30"/>
  <c r="F14" i="30"/>
  <c r="I14" i="30"/>
  <c r="B15" i="30"/>
  <c r="C15" i="30"/>
  <c r="D15" i="30"/>
  <c r="E15" i="30"/>
  <c r="F15" i="30"/>
  <c r="I15" i="30"/>
  <c r="B17" i="30"/>
  <c r="C17" i="30"/>
  <c r="D17" i="30"/>
  <c r="E17" i="30"/>
  <c r="F17" i="30"/>
  <c r="I17" i="30"/>
  <c r="B18" i="30"/>
  <c r="C18" i="30"/>
  <c r="D18" i="30"/>
  <c r="E18" i="30"/>
  <c r="I18" i="30"/>
  <c r="B19" i="30"/>
  <c r="D19" i="30"/>
  <c r="E19" i="30"/>
  <c r="F19" i="30"/>
  <c r="I19" i="30"/>
  <c r="B20" i="30"/>
  <c r="C20" i="30"/>
  <c r="D20" i="30"/>
  <c r="E20" i="30"/>
  <c r="F20" i="30"/>
  <c r="I20" i="30"/>
  <c r="B21" i="30"/>
  <c r="C21" i="30"/>
  <c r="D21" i="30"/>
  <c r="E21" i="30"/>
  <c r="F21" i="30"/>
  <c r="I21" i="30"/>
  <c r="B22" i="30"/>
  <c r="D22" i="30"/>
  <c r="E22" i="30"/>
  <c r="F22" i="30"/>
  <c r="I22" i="30"/>
  <c r="B23" i="30"/>
  <c r="D23" i="30"/>
  <c r="E23" i="30"/>
  <c r="F23" i="30"/>
  <c r="I23" i="30"/>
  <c r="B24" i="30"/>
  <c r="C24" i="30"/>
  <c r="D24" i="30"/>
  <c r="E24" i="30"/>
  <c r="F24" i="30"/>
  <c r="I24" i="30"/>
  <c r="B25" i="30"/>
  <c r="C25" i="30"/>
  <c r="D25" i="30"/>
  <c r="E25" i="30"/>
  <c r="F25" i="30"/>
  <c r="I25" i="30"/>
  <c r="B26" i="30"/>
  <c r="C26" i="30"/>
  <c r="D26" i="30"/>
  <c r="E26" i="30"/>
  <c r="F26" i="30"/>
  <c r="I26" i="30"/>
  <c r="B27" i="30"/>
  <c r="C27" i="30"/>
  <c r="D27" i="30"/>
  <c r="E27" i="30"/>
  <c r="F27" i="30"/>
  <c r="I27" i="30"/>
  <c r="B28" i="30"/>
  <c r="C28" i="30"/>
  <c r="D28" i="30"/>
  <c r="E28" i="30"/>
  <c r="F28" i="30"/>
  <c r="I28" i="30"/>
  <c r="B29" i="30"/>
  <c r="C29" i="30"/>
  <c r="D29" i="30"/>
  <c r="E29" i="30"/>
  <c r="F29" i="30"/>
  <c r="I29" i="30"/>
  <c r="B30" i="30"/>
  <c r="C30" i="30"/>
  <c r="D30" i="30"/>
  <c r="E30" i="30"/>
  <c r="F30" i="30"/>
  <c r="I30" i="30"/>
  <c r="B32" i="30"/>
  <c r="C32" i="30"/>
  <c r="D32" i="30"/>
  <c r="E32" i="30"/>
  <c r="F32" i="30"/>
  <c r="I32" i="30"/>
  <c r="B33" i="30"/>
  <c r="C33" i="30"/>
  <c r="D33" i="30"/>
  <c r="E33" i="30"/>
  <c r="F33" i="30"/>
  <c r="I33" i="30"/>
  <c r="R76" i="2"/>
  <c r="B8" i="7" l="1"/>
  <c r="F58" i="30"/>
  <c r="S51" i="40"/>
  <c r="R51" i="40"/>
  <c r="AH76" i="2"/>
  <c r="U61" i="2"/>
  <c r="AE61" i="2" s="1"/>
  <c r="AL61" i="2" s="1"/>
  <c r="S76" i="2"/>
  <c r="AM13" i="2"/>
  <c r="AL19" i="2"/>
  <c r="B11" i="7"/>
  <c r="AL11" i="2"/>
  <c r="F12" i="30"/>
  <c r="G13" i="30"/>
  <c r="E12" i="7"/>
  <c r="AI78" i="2" s="1"/>
  <c r="AM33" i="2"/>
  <c r="U18" i="2"/>
  <c r="G18" i="30" s="1"/>
  <c r="G32" i="30"/>
  <c r="G15" i="30"/>
  <c r="AM22" i="2"/>
  <c r="AM19" i="2"/>
  <c r="AM25" i="2"/>
  <c r="Q76" i="2"/>
  <c r="F59" i="30" s="1"/>
  <c r="G22" i="30"/>
  <c r="AM29" i="2"/>
  <c r="E13" i="7"/>
  <c r="E14" i="7"/>
  <c r="AM43" i="2"/>
  <c r="E9" i="7"/>
  <c r="AF78" i="2" s="1"/>
  <c r="AL33" i="2"/>
  <c r="AM21" i="2"/>
  <c r="G17" i="30"/>
  <c r="E10" i="7"/>
  <c r="AG78" i="2" s="1"/>
  <c r="AM12" i="2"/>
  <c r="G12" i="30"/>
  <c r="AL68" i="2"/>
  <c r="AM68" i="2"/>
  <c r="AL67" i="2"/>
  <c r="AM67" i="2"/>
  <c r="AM11" i="2"/>
  <c r="G14" i="30"/>
  <c r="G20" i="30"/>
  <c r="AM27" i="2"/>
  <c r="AM26" i="2"/>
  <c r="AM15" i="2"/>
  <c r="AM30" i="2"/>
  <c r="AE66" i="2"/>
  <c r="AL66" i="2" s="1"/>
  <c r="AM23" i="2"/>
  <c r="AL51" i="2"/>
  <c r="AM51" i="2"/>
  <c r="AL69" i="2"/>
  <c r="AM69" i="2"/>
  <c r="AM28" i="2"/>
  <c r="AM24" i="2"/>
  <c r="AL72" i="2"/>
  <c r="AM72" i="2"/>
  <c r="C8" i="7"/>
  <c r="AL74" i="2"/>
  <c r="AM74" i="2"/>
  <c r="AM73" i="2"/>
  <c r="AL73" i="2"/>
  <c r="AL71" i="2"/>
  <c r="AM71" i="2"/>
  <c r="AL32" i="2"/>
  <c r="AM32" i="2"/>
  <c r="AM64" i="2"/>
  <c r="AL64" i="2"/>
  <c r="AM14" i="2"/>
  <c r="AL14" i="2"/>
  <c r="AM70" i="2"/>
  <c r="AL70" i="2"/>
  <c r="AL63" i="2"/>
  <c r="AM63" i="2"/>
  <c r="AL42" i="2"/>
  <c r="AM42" i="2"/>
  <c r="C11" i="7"/>
  <c r="AL65" i="2"/>
  <c r="AM65" i="2"/>
  <c r="G24" i="30"/>
  <c r="AM20" i="2"/>
  <c r="T51" i="40" l="1"/>
  <c r="AM61" i="2"/>
  <c r="U76" i="2"/>
  <c r="AM18" i="2"/>
  <c r="AE76" i="2"/>
  <c r="E24" i="7" s="1"/>
  <c r="D8" i="7"/>
  <c r="D15" i="7" s="1"/>
  <c r="D24" i="7" s="1"/>
  <c r="AL76" i="2"/>
  <c r="F61" i="30"/>
  <c r="AM66" i="2"/>
  <c r="E11" i="7"/>
  <c r="AH78" i="2" s="1"/>
  <c r="C15" i="7"/>
  <c r="C24" i="7" s="1"/>
  <c r="B15" i="7"/>
  <c r="AM76" i="2" l="1"/>
  <c r="E8" i="7"/>
  <c r="E15" i="7" s="1"/>
  <c r="E25" i="7" s="1"/>
  <c r="F60" i="30"/>
  <c r="F62" i="30" s="1"/>
  <c r="B24" i="7"/>
  <c r="AE78" i="2" l="1"/>
</calcChain>
</file>

<file path=xl/sharedStrings.xml><?xml version="1.0" encoding="utf-8"?>
<sst xmlns="http://schemas.openxmlformats.org/spreadsheetml/2006/main" count="1607" uniqueCount="697">
  <si>
    <r>
      <rPr>
        <b/>
        <u/>
        <sz val="12"/>
        <rFont val="Arial"/>
        <family val="2"/>
      </rPr>
      <t>SCHEDA A</t>
    </r>
    <r>
      <rPr>
        <b/>
        <sz val="12"/>
        <rFont val="Arial"/>
        <family val="2"/>
      </rPr>
      <t>: PROGRAMMA TRIENNALE DELLE OPERE PUBBLICHE 2024 - 2026
DELL'AMMINISTRAZIONE PROVINCIA DI MANTOVA</t>
    </r>
  </si>
  <si>
    <t>QUADRO DELLE RISORSE NECESSARIE ALLA REALIZZAZIONE DEL PROGRAMMA</t>
  </si>
  <si>
    <t>Arco temporale di validità del programma</t>
  </si>
  <si>
    <t>TIPOLOGIE RISORSE</t>
  </si>
  <si>
    <t xml:space="preserve">Disponibilità Finanziaria </t>
  </si>
  <si>
    <t>Importo totale</t>
  </si>
  <si>
    <t>Primo anno</t>
  </si>
  <si>
    <t>Secondo anno</t>
  </si>
  <si>
    <t>Terzo anno</t>
  </si>
  <si>
    <t>risorse derivanti da entrate aventi destinazione vincolata per legge</t>
  </si>
  <si>
    <t>risorse derivanti da entrate acquisite mediante contrazione di mutuo</t>
  </si>
  <si>
    <t>risorseacquisite mediante apporti di capitali privati</t>
  </si>
  <si>
    <t>stanziamenti di bilancio</t>
  </si>
  <si>
    <t>finanziamenti acquisibili ai sensi dell'articolo 3 del decreto-legge 31 ottobre 1990, n° 310, convertito con modificazioni della legge 22 dicembre 199, n 403 - alienazioni del patrimonio</t>
  </si>
  <si>
    <t>risorse derivanti da trasferimentio di immobili ex art. 191 D.lgs 50/2016 - cessione di immobile in cambio di opere</t>
  </si>
  <si>
    <t>altra tipologia</t>
  </si>
  <si>
    <t>totali</t>
  </si>
  <si>
    <t>Il referente del programma</t>
  </si>
  <si>
    <t>(dr.ssa Roberta Righi)</t>
  </si>
  <si>
    <t>ctr con scheda D</t>
  </si>
  <si>
    <t>ANNUALITA' 2024 - INTERVENTI DI EDILIZIA</t>
  </si>
  <si>
    <t>ANNUALITA' 2025 - INTERVENTI DI EDILIZIA</t>
  </si>
  <si>
    <t>ANNUALITA' 2026 - INTERVENTI DI VIABILITA' E INFRASTRUTTURE</t>
  </si>
  <si>
    <t>ANNUALITA' 2026 - INTERVENTI DI EDILIZIA</t>
  </si>
  <si>
    <r>
      <t xml:space="preserve">
</t>
    </r>
    <r>
      <rPr>
        <b/>
        <u/>
        <sz val="12"/>
        <rFont val="Times New Roman"/>
        <family val="1"/>
      </rPr>
      <t>SCHEDA B</t>
    </r>
    <r>
      <rPr>
        <b/>
        <sz val="12"/>
        <rFont val="Times New Roman"/>
        <family val="1"/>
      </rPr>
      <t>:  PROGRAMMA TRIENNALE DELLE OPERE PUBBLICHE   2024 - 2026 DELL'AMMINISTRAZIONE DI MANTOVA</t>
    </r>
  </si>
  <si>
    <t>ELENCO DELLE OPERE INCOMPIUTE</t>
  </si>
  <si>
    <t>CUP (1)</t>
  </si>
  <si>
    <t>Descrizione Opera</t>
  </si>
  <si>
    <t>Determinazioni dell'Amministrazione</t>
  </si>
  <si>
    <t>Ambito di interesse dell'opera</t>
  </si>
  <si>
    <t>Anno ultimo qudro economico approvato</t>
  </si>
  <si>
    <t>Importo complessivo dell'intervento (2)</t>
  </si>
  <si>
    <t>Importo complessivo lavori (2)</t>
  </si>
  <si>
    <t>Oneri necessari per l'ultimazione lavori</t>
  </si>
  <si>
    <t>Importo ultimo SAL</t>
  </si>
  <si>
    <t>Percentuale avanzamento lavori (3)</t>
  </si>
  <si>
    <t>Causa per la quale l'opera è incompiuta</t>
  </si>
  <si>
    <t>L'opera è attualmente fruibile, anche parzialmente, dalla collettività?</t>
  </si>
  <si>
    <t>Stato di realizzazione ex comma 2 art 1 DM 42/2013</t>
  </si>
  <si>
    <t>Possibile utilizzo ridimensionato dell'opera</t>
  </si>
  <si>
    <t>Destinazione d'uso</t>
  </si>
  <si>
    <t>Vendita ovvero demolizione (4)</t>
  </si>
  <si>
    <t>Parte di infrastruttura di rete</t>
  </si>
  <si>
    <t>codice</t>
  </si>
  <si>
    <t>testo</t>
  </si>
  <si>
    <t>Tabella B.1</t>
  </si>
  <si>
    <t>Tabella B.2</t>
  </si>
  <si>
    <t xml:space="preserve">valore </t>
  </si>
  <si>
    <t>valore</t>
  </si>
  <si>
    <t>percentuale</t>
  </si>
  <si>
    <t>Tabella B.3</t>
  </si>
  <si>
    <t>Si/No</t>
  </si>
  <si>
    <t>Tabella B.4</t>
  </si>
  <si>
    <t>Tabella B.5</t>
  </si>
  <si>
    <t>Si/no</t>
  </si>
  <si>
    <t>somma</t>
  </si>
  <si>
    <t>Note</t>
  </si>
  <si>
    <t>(1) Indica il CUP del progetto di investimento nel quale l'opera incompiuta rientra: è obbligatorio per tutti i progetti avviati dal 1 gennaio 2003</t>
  </si>
  <si>
    <t>Ulteriori dati (campi da compilare e resi disponibili in banca dati ma non visualizzabili nel programma triennale)</t>
  </si>
  <si>
    <t xml:space="preserve">(2) Importo riferito all'ultimo quadro economico approvato </t>
  </si>
  <si>
    <t>Descrizione dell'opera</t>
  </si>
  <si>
    <t xml:space="preserve">(3)Percentuale di avanzamento dei lavori rispetto all'ultimo progetto approvato </t>
  </si>
  <si>
    <t>Dimensionamento dell'intervento (unità di misura)</t>
  </si>
  <si>
    <t>Unità misura</t>
  </si>
  <si>
    <t>(4) In caso di vendita l'immobile deve essere riportato nell'elenco di cui alla scheda C. in caso di demolizione l'intervento deve essere riportato tra gli interventi del programma di cui alla scheda D</t>
  </si>
  <si>
    <t>Dimansionamento dell'intervento (valore)</t>
  </si>
  <si>
    <t>valore (mq. mc.</t>
  </si>
  <si>
    <t>L'opera risulta rispondente a tutti i requisiti del capitolato</t>
  </si>
  <si>
    <t>L'opera risulta rispondente a tutti i requisiti dell'ultimo progetto approvato</t>
  </si>
  <si>
    <t xml:space="preserve">a) è stata dichiarata l'insussistenza dell'interesse pubblico al completamento ed alla fruibilità dell'opera </t>
  </si>
  <si>
    <t>Fonti di finanziamento(se l'ìintervento di completamento non incluso in scheda D)</t>
  </si>
  <si>
    <t>b) si intende riprendere l'esecuzione dell'opera per il cui completamento non sono necessari finanziamenti aggiuntivi</t>
  </si>
  <si>
    <t>Sponsorizzazione</t>
  </si>
  <si>
    <t>c) si intende riprendere l'esecuzione dell'opera avendo già operato i necessari finanziamenti aggiuntivi</t>
  </si>
  <si>
    <t>Finanza di progetto</t>
  </si>
  <si>
    <t>d) si intende riprendere l'esecuzione dell'opera una volta reperiti i necessari finanziamenti aggiuntivi</t>
  </si>
  <si>
    <t>Costo progetto</t>
  </si>
  <si>
    <t>importo</t>
  </si>
  <si>
    <t>Finanziamento assegnato</t>
  </si>
  <si>
    <t>Importo</t>
  </si>
  <si>
    <t>Tipologia copertura finanziaria</t>
  </si>
  <si>
    <t>a) nazionale</t>
  </si>
  <si>
    <t>Dell'Unione Europea</t>
  </si>
  <si>
    <t>b) regionale</t>
  </si>
  <si>
    <t>Statale</t>
  </si>
  <si>
    <t>Regionale</t>
  </si>
  <si>
    <t>Provinciale</t>
  </si>
  <si>
    <t>a) mancanza di fondi</t>
  </si>
  <si>
    <t>Comunale</t>
  </si>
  <si>
    <t>b1) cause tecniche: protrarsi di circostanze speciali che hanno determinato la sospensione dei lavori e/o l'esigenza di una variante progettuale</t>
  </si>
  <si>
    <t>Altra Pubblica</t>
  </si>
  <si>
    <t>b2)cause tecniche: presenza di contenzioso</t>
  </si>
  <si>
    <t>Privata</t>
  </si>
  <si>
    <t>c) sopravvenute nuove norme tecniche o disposizioni di legge</t>
  </si>
  <si>
    <t>d) liquidazione giudiziale, liquidazione coatta e concordato preventivo dell'impresa appaltatrice, risoluzione del contratto, o recesso dal contratto ai sensi delle vigenti disposizioni in materia di antimafia</t>
  </si>
  <si>
    <t>a) i lavori di realizzazione avviati, risultano interrotti oltre il termine contrattuale previsto pewer l'ultimazione (art. 1 c2, lettera a) . DM 42/2013</t>
  </si>
  <si>
    <t>b) i lavori di realizzazione avviati , risultano interrotti oltre oltre il termine contrattualmente previsto per l'ultimazione non sussistendo allo stato, le condizioni di riavvio degli stessi . (art. 1 c. 2 lett. b) DM 42/2013</t>
  </si>
  <si>
    <t>c) i lavori di realizzazione, ultimati, non sono stati collaudati nel termine previsto in quanto l'opera non risulta rispondente a tutti i requisiti del capitolato e del relativo progetto progetto esecutivo come accertato nel corso delle operazioni di collaudo (art. 1 c2 lett. c) DM 42/2013</t>
  </si>
  <si>
    <t>Tabella B. 5</t>
  </si>
  <si>
    <t>a) prevista in progetto</t>
  </si>
  <si>
    <t>b) diversa da quella prevista in progetto</t>
  </si>
  <si>
    <r>
      <rPr>
        <b/>
        <u/>
        <sz val="12"/>
        <rFont val="Times New Roman"/>
        <family val="1"/>
      </rPr>
      <t>SCHEDA C</t>
    </r>
    <r>
      <rPr>
        <b/>
        <sz val="12"/>
        <rFont val="Times New Roman"/>
        <family val="1"/>
      </rPr>
      <t xml:space="preserve"> : PROGRAMMA TRIENNALE DELLE OPERE PUBBLICHE 2024 - 2026</t>
    </r>
  </si>
  <si>
    <t>DELL'AMMINISTRAZIONE MANTOVA</t>
  </si>
  <si>
    <t xml:space="preserve">ELENCO DEGLI IMMOBILI DISPONIBILI </t>
  </si>
  <si>
    <t>Codice univoco immobile (1)</t>
  </si>
  <si>
    <t>Riferimento CUI intervento (2)</t>
  </si>
  <si>
    <t>Descrizione immobile</t>
  </si>
  <si>
    <t>Codice Istat</t>
  </si>
  <si>
    <t>localizzazione - CODICE NUTS</t>
  </si>
  <si>
    <t>già incluso in programma di dismissione di cui art.27 DL 201/2011 convertito dalla L. 214/2011</t>
  </si>
  <si>
    <t>Tipo disponibilità se immobile derivante da Opera Incompiuta di cui si è dichiarata l'insussistenza dell'interesse</t>
  </si>
  <si>
    <t>Valore Stimato</t>
  </si>
  <si>
    <t>n</t>
  </si>
  <si>
    <t>Reg</t>
  </si>
  <si>
    <t>Prov</t>
  </si>
  <si>
    <t>Com</t>
  </si>
  <si>
    <t>Totale</t>
  </si>
  <si>
    <t>cod</t>
  </si>
  <si>
    <t>Tabella C.1</t>
  </si>
  <si>
    <t>Tabella C.2</t>
  </si>
  <si>
    <t>Tabella C.3</t>
  </si>
  <si>
    <t>Tabella C.4</t>
  </si>
  <si>
    <r>
      <t>800010702022019</t>
    </r>
    <r>
      <rPr>
        <b/>
        <sz val="12"/>
        <rFont val="Arial"/>
        <family val="2"/>
      </rPr>
      <t>i</t>
    </r>
    <r>
      <rPr>
        <sz val="10"/>
        <rFont val="Arial"/>
        <family val="2"/>
      </rPr>
      <t>00001</t>
    </r>
  </si>
  <si>
    <t>Caserma CC di Revere</t>
  </si>
  <si>
    <t>03</t>
  </si>
  <si>
    <t>020</t>
  </si>
  <si>
    <t>049</t>
  </si>
  <si>
    <t>ITC4B</t>
  </si>
  <si>
    <t>L80001070202202000063</t>
  </si>
  <si>
    <t>Corte Gatti</t>
  </si>
  <si>
    <t>L80001070202202100029</t>
  </si>
  <si>
    <t>CFP Castiglione</t>
  </si>
  <si>
    <t>L80001070202201900057</t>
  </si>
  <si>
    <t>Variante Marmirolo</t>
  </si>
  <si>
    <r>
      <t>800010702022019</t>
    </r>
    <r>
      <rPr>
        <b/>
        <sz val="12"/>
        <rFont val="Arial"/>
        <family val="2"/>
      </rPr>
      <t>i</t>
    </r>
    <r>
      <rPr>
        <sz val="10"/>
        <rFont val="Arial"/>
        <family val="2"/>
      </rPr>
      <t>00002</t>
    </r>
  </si>
  <si>
    <t>Caserma CC di Sermide</t>
  </si>
  <si>
    <t>061</t>
  </si>
  <si>
    <t>L80001070202202000055</t>
  </si>
  <si>
    <t>rotatoria Monzambano</t>
  </si>
  <si>
    <t>036</t>
  </si>
  <si>
    <t>011</t>
  </si>
  <si>
    <t>014</t>
  </si>
  <si>
    <r>
      <t>800010702022019</t>
    </r>
    <r>
      <rPr>
        <b/>
        <sz val="12"/>
        <rFont val="Arial"/>
        <family val="2"/>
      </rPr>
      <t>i</t>
    </r>
    <r>
      <rPr>
        <sz val="10"/>
        <rFont val="Arial"/>
        <family val="2"/>
      </rPr>
      <t>00003</t>
    </r>
  </si>
  <si>
    <t>L80001070202201900054</t>
  </si>
  <si>
    <t>SP 30 Roncoferraro</t>
  </si>
  <si>
    <t>Palazzo del Plenipotenziario (porzione)</t>
  </si>
  <si>
    <t>030</t>
  </si>
  <si>
    <r>
      <t>800010702022019</t>
    </r>
    <r>
      <rPr>
        <b/>
        <sz val="12"/>
        <rFont val="Arial"/>
        <family val="2"/>
      </rPr>
      <t>i</t>
    </r>
    <r>
      <rPr>
        <sz val="10"/>
        <rFont val="Arial"/>
        <family val="2"/>
      </rPr>
      <t>00004</t>
    </r>
  </si>
  <si>
    <t xml:space="preserve">Ex Casa Cantoniera di Sailetto du Suzzara </t>
  </si>
  <si>
    <t>065</t>
  </si>
  <si>
    <r>
      <t>800010702022019</t>
    </r>
    <r>
      <rPr>
        <b/>
        <sz val="12"/>
        <rFont val="Arial"/>
        <family val="2"/>
      </rPr>
      <t>i</t>
    </r>
    <r>
      <rPr>
        <sz val="10"/>
        <rFont val="Arial"/>
        <family val="2"/>
      </rPr>
      <t>00005</t>
    </r>
  </si>
  <si>
    <t xml:space="preserve">Terreno in Roncoferraro </t>
  </si>
  <si>
    <t>052</t>
  </si>
  <si>
    <r>
      <t>800010702022019</t>
    </r>
    <r>
      <rPr>
        <b/>
        <sz val="12"/>
        <rFont val="Arial"/>
        <family val="2"/>
      </rPr>
      <t>i</t>
    </r>
    <r>
      <rPr>
        <sz val="10"/>
        <rFont val="Arial"/>
        <family val="2"/>
      </rPr>
      <t>00006</t>
    </r>
  </si>
  <si>
    <t>Terreno in Roncoferraro</t>
  </si>
  <si>
    <t xml:space="preserve">Terreno in Marmirolo </t>
  </si>
  <si>
    <t>033</t>
  </si>
  <si>
    <r>
      <t>800010702022019</t>
    </r>
    <r>
      <rPr>
        <b/>
        <sz val="12"/>
        <rFont val="Arial"/>
        <family val="2"/>
      </rPr>
      <t>i</t>
    </r>
    <r>
      <rPr>
        <sz val="10"/>
        <rFont val="Arial"/>
        <family val="2"/>
      </rPr>
      <t>0008</t>
    </r>
  </si>
  <si>
    <t xml:space="preserve">Terreno in Roverbella </t>
  </si>
  <si>
    <t>053</t>
  </si>
  <si>
    <r>
      <t>800010702022019</t>
    </r>
    <r>
      <rPr>
        <b/>
        <sz val="12"/>
        <rFont val="Arial"/>
        <family val="2"/>
      </rPr>
      <t>i</t>
    </r>
    <r>
      <rPr>
        <sz val="10"/>
        <rFont val="Arial"/>
        <family val="2"/>
      </rPr>
      <t>0009</t>
    </r>
  </si>
  <si>
    <r>
      <t>800010702022019</t>
    </r>
    <r>
      <rPr>
        <b/>
        <sz val="12"/>
        <rFont val="Arial"/>
        <family val="2"/>
      </rPr>
      <t>i</t>
    </r>
    <r>
      <rPr>
        <sz val="10"/>
        <rFont val="Arial"/>
        <family val="2"/>
      </rPr>
      <t>000</t>
    </r>
    <r>
      <rPr>
        <b/>
        <sz val="10"/>
        <rFont val="Arial"/>
        <family val="2"/>
      </rPr>
      <t>10</t>
    </r>
  </si>
  <si>
    <r>
      <t>800010702022019</t>
    </r>
    <r>
      <rPr>
        <b/>
        <sz val="12"/>
        <rFont val="Arial"/>
        <family val="2"/>
      </rPr>
      <t>i</t>
    </r>
    <r>
      <rPr>
        <sz val="10"/>
        <rFont val="Arial"/>
        <family val="2"/>
      </rPr>
      <t>000</t>
    </r>
    <r>
      <rPr>
        <b/>
        <sz val="10"/>
        <rFont val="Arial"/>
        <family val="2"/>
      </rPr>
      <t>11</t>
    </r>
  </si>
  <si>
    <t>Terreno in Rodigo</t>
  </si>
  <si>
    <t>051</t>
  </si>
  <si>
    <r>
      <t>800010702022019</t>
    </r>
    <r>
      <rPr>
        <b/>
        <sz val="12"/>
        <rFont val="Arial"/>
        <family val="2"/>
      </rPr>
      <t>i</t>
    </r>
    <r>
      <rPr>
        <sz val="10"/>
        <rFont val="Arial"/>
        <family val="2"/>
      </rPr>
      <t>000</t>
    </r>
    <r>
      <rPr>
        <b/>
        <sz val="10"/>
        <rFont val="Arial"/>
        <family val="2"/>
      </rPr>
      <t>12</t>
    </r>
  </si>
  <si>
    <t>Terreno in Marcaria</t>
  </si>
  <si>
    <t>031</t>
  </si>
  <si>
    <r>
      <t>800010702022019</t>
    </r>
    <r>
      <rPr>
        <b/>
        <sz val="12"/>
        <rFont val="Arial"/>
        <family val="2"/>
      </rPr>
      <t>i</t>
    </r>
    <r>
      <rPr>
        <sz val="10"/>
        <rFont val="Arial"/>
        <family val="2"/>
      </rPr>
      <t>000</t>
    </r>
    <r>
      <rPr>
        <b/>
        <sz val="10"/>
        <rFont val="Arial"/>
        <family val="2"/>
      </rPr>
      <t>13</t>
    </r>
  </si>
  <si>
    <t>Terreno in Cavriana</t>
  </si>
  <si>
    <t>018</t>
  </si>
  <si>
    <r>
      <t>800010702022019</t>
    </r>
    <r>
      <rPr>
        <b/>
        <sz val="12"/>
        <rFont val="Arial"/>
        <family val="2"/>
      </rPr>
      <t>i</t>
    </r>
    <r>
      <rPr>
        <sz val="10"/>
        <rFont val="Arial"/>
        <family val="2"/>
      </rPr>
      <t>000</t>
    </r>
    <r>
      <rPr>
        <b/>
        <sz val="10"/>
        <rFont val="Arial"/>
        <family val="2"/>
      </rPr>
      <t>14</t>
    </r>
  </si>
  <si>
    <t>Terreno in Sermide</t>
  </si>
  <si>
    <r>
      <t>800010702022019</t>
    </r>
    <r>
      <rPr>
        <b/>
        <sz val="12"/>
        <rFont val="Arial"/>
        <family val="2"/>
      </rPr>
      <t>i</t>
    </r>
    <r>
      <rPr>
        <sz val="10"/>
        <rFont val="Arial"/>
        <family val="2"/>
      </rPr>
      <t>000</t>
    </r>
    <r>
      <rPr>
        <b/>
        <sz val="10"/>
        <rFont val="Arial"/>
        <family val="2"/>
      </rPr>
      <t>15</t>
    </r>
  </si>
  <si>
    <t>1° Palco teatro Sociale</t>
  </si>
  <si>
    <r>
      <t>800010702022019</t>
    </r>
    <r>
      <rPr>
        <b/>
        <sz val="12"/>
        <rFont val="Arial"/>
        <family val="2"/>
      </rPr>
      <t>i</t>
    </r>
    <r>
      <rPr>
        <sz val="10"/>
        <rFont val="Arial"/>
        <family val="2"/>
      </rPr>
      <t>00016</t>
    </r>
  </si>
  <si>
    <t>2° Palco teatro Sociale</t>
  </si>
  <si>
    <r>
      <t>800010702022019</t>
    </r>
    <r>
      <rPr>
        <b/>
        <sz val="12"/>
        <rFont val="Arial"/>
        <family val="2"/>
      </rPr>
      <t>i</t>
    </r>
    <r>
      <rPr>
        <sz val="10"/>
        <rFont val="Arial"/>
        <family val="2"/>
      </rPr>
      <t>00017</t>
    </r>
  </si>
  <si>
    <r>
      <t>800010702022019</t>
    </r>
    <r>
      <rPr>
        <b/>
        <sz val="12"/>
        <rFont val="Arial"/>
        <family val="2"/>
      </rPr>
      <t>i</t>
    </r>
    <r>
      <rPr>
        <sz val="10"/>
        <rFont val="Arial"/>
        <family val="2"/>
      </rPr>
      <t>00018</t>
    </r>
  </si>
  <si>
    <r>
      <t>800010702022019</t>
    </r>
    <r>
      <rPr>
        <b/>
        <sz val="12"/>
        <rFont val="Arial"/>
        <family val="2"/>
      </rPr>
      <t>i</t>
    </r>
    <r>
      <rPr>
        <sz val="10"/>
        <rFont val="Arial"/>
        <family val="2"/>
      </rPr>
      <t>000</t>
    </r>
    <r>
      <rPr>
        <b/>
        <sz val="10"/>
        <rFont val="Arial"/>
        <family val="2"/>
      </rPr>
      <t>24</t>
    </r>
  </si>
  <si>
    <r>
      <t>800010702022019</t>
    </r>
    <r>
      <rPr>
        <b/>
        <sz val="12"/>
        <rFont val="Arial"/>
        <family val="2"/>
      </rPr>
      <t>i</t>
    </r>
    <r>
      <rPr>
        <sz val="10"/>
        <rFont val="Arial"/>
        <family val="2"/>
      </rPr>
      <t>00019</t>
    </r>
  </si>
  <si>
    <r>
      <t>800010702022019</t>
    </r>
    <r>
      <rPr>
        <b/>
        <sz val="12"/>
        <rFont val="Arial"/>
        <family val="2"/>
      </rPr>
      <t>i</t>
    </r>
    <r>
      <rPr>
        <sz val="10"/>
        <rFont val="Arial"/>
        <family val="2"/>
      </rPr>
      <t>00020</t>
    </r>
  </si>
  <si>
    <r>
      <t>800010702022019</t>
    </r>
    <r>
      <rPr>
        <b/>
        <sz val="12"/>
        <rFont val="Arial"/>
        <family val="2"/>
      </rPr>
      <t>i</t>
    </r>
    <r>
      <rPr>
        <sz val="10"/>
        <rFont val="Arial"/>
        <family val="2"/>
      </rPr>
      <t>000</t>
    </r>
    <r>
      <rPr>
        <b/>
        <sz val="10"/>
        <rFont val="Arial"/>
        <family val="2"/>
      </rPr>
      <t>22</t>
    </r>
  </si>
  <si>
    <t>Terreno in Asola</t>
  </si>
  <si>
    <t>002</t>
  </si>
  <si>
    <r>
      <t>800010702022019</t>
    </r>
    <r>
      <rPr>
        <b/>
        <sz val="12"/>
        <rFont val="Arial"/>
        <family val="2"/>
      </rPr>
      <t>i</t>
    </r>
    <r>
      <rPr>
        <sz val="10"/>
        <rFont val="Arial"/>
        <family val="2"/>
      </rPr>
      <t>000</t>
    </r>
    <r>
      <rPr>
        <b/>
        <sz val="10"/>
        <rFont val="Arial"/>
        <family val="2"/>
      </rPr>
      <t>23</t>
    </r>
  </si>
  <si>
    <r>
      <t>7800010702022019</t>
    </r>
    <r>
      <rPr>
        <b/>
        <sz val="12"/>
        <rFont val="Arial"/>
        <family val="2"/>
      </rPr>
      <t>i</t>
    </r>
    <r>
      <rPr>
        <sz val="10"/>
        <rFont val="Arial"/>
        <family val="2"/>
      </rPr>
      <t>000</t>
    </r>
    <r>
      <rPr>
        <b/>
        <sz val="10"/>
        <rFont val="Arial"/>
        <family val="2"/>
      </rPr>
      <t>25</t>
    </r>
  </si>
  <si>
    <r>
      <t>800010702022019</t>
    </r>
    <r>
      <rPr>
        <b/>
        <sz val="12"/>
        <rFont val="Arial"/>
        <family val="2"/>
      </rPr>
      <t>i</t>
    </r>
    <r>
      <rPr>
        <sz val="10"/>
        <rFont val="Arial"/>
        <family val="2"/>
      </rPr>
      <t>00026</t>
    </r>
  </si>
  <si>
    <t>Terreno in Sabbioneta</t>
  </si>
  <si>
    <t>054</t>
  </si>
  <si>
    <r>
      <t>800010702022019</t>
    </r>
    <r>
      <rPr>
        <b/>
        <sz val="12"/>
        <rFont val="Arial"/>
        <family val="2"/>
      </rPr>
      <t>i</t>
    </r>
    <r>
      <rPr>
        <sz val="10"/>
        <rFont val="Arial"/>
        <family val="2"/>
      </rPr>
      <t>00027</t>
    </r>
  </si>
  <si>
    <t>Terreno in San Giorgio</t>
  </si>
  <si>
    <t>057</t>
  </si>
  <si>
    <r>
      <t>800010702022019</t>
    </r>
    <r>
      <rPr>
        <b/>
        <sz val="12"/>
        <rFont val="Arial"/>
        <family val="2"/>
      </rPr>
      <t>i</t>
    </r>
    <r>
      <rPr>
        <sz val="10"/>
        <rFont val="Arial"/>
        <family val="2"/>
      </rPr>
      <t>00028</t>
    </r>
  </si>
  <si>
    <r>
      <t>800010702022019</t>
    </r>
    <r>
      <rPr>
        <b/>
        <sz val="12"/>
        <rFont val="Arial"/>
        <family val="2"/>
      </rPr>
      <t>i</t>
    </r>
    <r>
      <rPr>
        <sz val="10"/>
        <rFont val="Arial"/>
        <family val="2"/>
      </rPr>
      <t>00029</t>
    </r>
  </si>
  <si>
    <r>
      <t>800010702022019</t>
    </r>
    <r>
      <rPr>
        <b/>
        <sz val="12"/>
        <rFont val="Arial"/>
        <family val="2"/>
      </rPr>
      <t>i</t>
    </r>
    <r>
      <rPr>
        <sz val="10"/>
        <rFont val="Arial"/>
        <family val="2"/>
      </rPr>
      <t>00030</t>
    </r>
  </si>
  <si>
    <t>IL REFERENTE DEL PROGRAMMA</t>
  </si>
  <si>
    <t>Note:</t>
  </si>
  <si>
    <t>(1) Codice obbligatorio: numero immobile = cf amministrazione + prima annualità del primo programma nel quale l'immobile è stato inserito + lettera "i" ad identificare l'oggetto immobile e distinguerlo dall'intervento di cui al codice CUI + progressivo di 5 cifre</t>
  </si>
  <si>
    <t xml:space="preserve">(2) Riportare il codice CUI dell'intervento (nel caso in cui il CUP non sia previsto obbligatoriamente) al quale la cessione dell'immobile è associata; non indicare alcun codice nel caso in cui si proponga la semplice alienazione </t>
  </si>
  <si>
    <t>(3) Se derivante da opera incompiuta riportare il relativo codice CUP</t>
  </si>
  <si>
    <t>1. no</t>
  </si>
  <si>
    <t>2. parziale</t>
  </si>
  <si>
    <t>2. si, come valorizzazione</t>
  </si>
  <si>
    <t>3. totale</t>
  </si>
  <si>
    <t>3. si, come alienazione</t>
  </si>
  <si>
    <t>1. cessione della titolarità dell’opera ad altro ente pubblico</t>
  </si>
  <si>
    <t>2. si, cessione</t>
  </si>
  <si>
    <t>2. cessione della titolarità dell’opera a soggetto esercente una funzione pubblica</t>
  </si>
  <si>
    <t>3. si, in diritto di godimento, a titolo di contributo, la cui utilizzazione sia strumentale e tecnicamente connessa all'opera da affidare in concessione</t>
  </si>
  <si>
    <t>3. vendita al mercato privato</t>
  </si>
  <si>
    <r>
      <rPr>
        <b/>
        <u/>
        <sz val="12"/>
        <rFont val="Times New Roman"/>
        <family val="1"/>
      </rPr>
      <t>SCHEDA D</t>
    </r>
    <r>
      <rPr>
        <b/>
        <sz val="12"/>
        <rFont val="Times New Roman"/>
        <family val="1"/>
      </rPr>
      <t>:  PROGRAMMA TRIENNALE DELLE OPERE PUBBLICHE 2024 - 2026</t>
    </r>
  </si>
  <si>
    <t>PROVINCIA DI MANTOVA</t>
  </si>
  <si>
    <t>ELENCO DEGLI INTERVENTI DEL PROGRAMMA</t>
  </si>
  <si>
    <t>Numero intervento CUI (1)</t>
  </si>
  <si>
    <t>Cod. Int. Amm.ne (2)</t>
  </si>
  <si>
    <t>Codice CUP (3)</t>
  </si>
  <si>
    <t>Annualità nella quale si prevede di dare avvio alla procedura di affidamento</t>
  </si>
  <si>
    <t>Responsabile unico del progetto 
(4)</t>
  </si>
  <si>
    <t>lotto funzionale (5)</t>
  </si>
  <si>
    <t>lavoro complesso (6)</t>
  </si>
  <si>
    <t>codice ISTAT</t>
  </si>
  <si>
    <t>localizzazione - codice NUTS</t>
  </si>
  <si>
    <t>Tipologia</t>
  </si>
  <si>
    <t>Settore e sottosettore intervento</t>
  </si>
  <si>
    <t>Descrizione dell'intervento</t>
  </si>
  <si>
    <t>Livello di priorità (7)</t>
  </si>
  <si>
    <t>STIMA DEI COSTI DELL'INTERVENTO (8)</t>
  </si>
  <si>
    <t>note triennale 24 - 26</t>
  </si>
  <si>
    <t>note triennale 23 - 25</t>
  </si>
  <si>
    <t xml:space="preserve">Progetto di fattibilità
</t>
  </si>
  <si>
    <t>TRASFERIMENTI</t>
  </si>
  <si>
    <t>MUTUO</t>
  </si>
  <si>
    <t>PRIVATI</t>
  </si>
  <si>
    <t>BILANCIO</t>
  </si>
  <si>
    <t>ALIENAZIONI</t>
  </si>
  <si>
    <t>CESSIONI</t>
  </si>
  <si>
    <t>ALTRO</t>
  </si>
  <si>
    <t>CONTROLLO</t>
  </si>
  <si>
    <t>Primo anno 
2024</t>
  </si>
  <si>
    <t>Secondo anno 
2025</t>
  </si>
  <si>
    <t>Terzo anno 
2026</t>
  </si>
  <si>
    <t>Costi su annualità successive</t>
  </si>
  <si>
    <t>Importo complessivo (9)</t>
  </si>
  <si>
    <t>Valore degli eventuali immobili di cui alla scheda C collegati all'intervento (10)</t>
  </si>
  <si>
    <t xml:space="preserve">Scadenza temporale ultima per l'utilizzo dell'eventuale finanziamento derivante da contrazione di mutuo </t>
  </si>
  <si>
    <t>Apporto di capitale privato (11)</t>
  </si>
  <si>
    <t>Fonti di finanziamento</t>
  </si>
  <si>
    <t>numero intervento CUI</t>
  </si>
  <si>
    <t>data (anno)</t>
  </si>
  <si>
    <t>si/no</t>
  </si>
  <si>
    <t>Tabella D.1</t>
  </si>
  <si>
    <t>Tabella D.2</t>
  </si>
  <si>
    <t>Tabella D.3</t>
  </si>
  <si>
    <t>data</t>
  </si>
  <si>
    <t>Tabella D.4</t>
  </si>
  <si>
    <t>Tabella D.5</t>
  </si>
  <si>
    <t>ANNUALITA' 2024 - INTERVENTI DI VIABILITA' E INFRASTRUTTURE</t>
  </si>
  <si>
    <t>L80001070202202300001</t>
  </si>
  <si>
    <t>4A083</t>
  </si>
  <si>
    <t>G41B21003100005</t>
  </si>
  <si>
    <t xml:space="preserve">Luca Bondesani </t>
  </si>
  <si>
    <t>no</t>
  </si>
  <si>
    <t>055</t>
  </si>
  <si>
    <t>07</t>
  </si>
  <si>
    <t>0101</t>
  </si>
  <si>
    <t>S.P. ex  S.S. n°413 "Romana" - Intervento di Ristrutturazione Antisismica del tratto golenale del Ponte sul fiume Po in Comune di San Benedetto Po</t>
  </si>
  <si>
    <r>
      <rPr>
        <sz val="10"/>
        <color indexed="10"/>
        <rFont val="Arial"/>
        <family val="2"/>
      </rPr>
      <t>slitta dal 23 al 24
appalto integrato
aumento importo da 14.205.000 a 24.250.000</t>
    </r>
    <r>
      <rPr>
        <sz val="10"/>
        <rFont val="Arial"/>
        <family val="2"/>
      </rPr>
      <t xml:space="preserve">
FIRMATO PROTOCOLLO INTESA TRA PROVINCIA , REGIONE E MIT. CONTRIBUTO EURO 10 MILIONI COSì SUDDIVISI: 6.500.000,00  MINISTERO - 3.500.000,00 REGIONE. GARA DI PROGETTAZIONE PER EURO 1.600.000 CIRCA NEL 2024. GARA PER L'AFFIDAMENTO LAVORI NEL 2025/2026.</t>
    </r>
  </si>
  <si>
    <r>
      <t xml:space="preserve">slittato dal 22 
</t>
    </r>
    <r>
      <rPr>
        <sz val="10"/>
        <color indexed="10"/>
        <rFont val="Arial"/>
        <family val="2"/>
      </rPr>
      <t>incremento di 2 milioni richiesti a regione</t>
    </r>
  </si>
  <si>
    <t>PFTE approvato con Decreto Presidenziale n°91 del 02/08/2021</t>
  </si>
  <si>
    <r>
      <t xml:space="preserve">900.000,00 Regione Lombardia D.Lgs. 112/98 </t>
    </r>
    <r>
      <rPr>
        <sz val="10"/>
        <color indexed="10"/>
        <rFont val="Arial"/>
        <family val="2"/>
      </rPr>
      <t>+ 3.500.000 protocollo intesa</t>
    </r>
    <r>
      <rPr>
        <sz val="10"/>
        <rFont val="Arial"/>
        <family val="2"/>
      </rPr>
      <t>,             
310.593,74 risorse proprie dell'Ente (fondi A22),  
 1'000'000,00 risorse proprie dell'Ente (avanzo 2019), 5.251.000 con fondi Struttura Commissariale per il terremoto,3.142.308,70 con fondi Decreto Ponti MIT per l'anno 2021, 2.196.999,13 mediante risparmio su fondi regionali per intervento ponte in alveo, 1.449.098,43  con parte dei fondi Decreto Ponti MIT per l'anno 2022</t>
    </r>
    <r>
      <rPr>
        <sz val="10"/>
        <color indexed="10"/>
        <rFont val="Arial"/>
        <family val="2"/>
      </rPr>
      <t xml:space="preserve"> + 6.500.000 protocollo intesa</t>
    </r>
  </si>
  <si>
    <t>L80001070202202300002</t>
  </si>
  <si>
    <t>4A077</t>
  </si>
  <si>
    <t>G11B20000360007</t>
  </si>
  <si>
    <t>Antonio Covino</t>
  </si>
  <si>
    <t>070</t>
  </si>
  <si>
    <t>Riqualificazione mediante nuova Rotatoria dell'incrocio tra la SP n. 7 e la ex SS n. 236 in loc. Contino</t>
  </si>
  <si>
    <r>
      <t xml:space="preserve">slitta dal 23 al 24
SONO IN CORSO LE INTERAZIONI POLITICHE PER l'INCREMENTO DEL FINANZIAMENTO PER EURO 310.000,00
</t>
    </r>
    <r>
      <rPr>
        <sz val="10"/>
        <color indexed="10"/>
        <rFont val="Arial"/>
        <family val="2"/>
      </rPr>
      <t>da modificare con la 
1^ VAR</t>
    </r>
  </si>
  <si>
    <r>
      <t xml:space="preserve">slittato dal 22
</t>
    </r>
    <r>
      <rPr>
        <sz val="10"/>
        <color indexed="10"/>
        <rFont val="Arial"/>
        <family val="2"/>
      </rPr>
      <t>richiesto aumento da calcolare</t>
    </r>
  </si>
  <si>
    <t xml:space="preserve">PFTE approvato con Decreto Presidenziale n°  2022/113 del 03/08/2022 </t>
  </si>
  <si>
    <t>Fondi propri dell'Unione dei Colli Mantovani trasferiti alla Provincia di Mantova per Euro 750.00,00 (Euro 375.000,00 anno 2021 -  Euro 375.000,00 anno 2022), Euro 200.000,00 fondi propri della Provincia di MN ed euro 225.000,00 fondi del comune di Volta Mantovana</t>
  </si>
  <si>
    <t>L80001070202202300005</t>
  </si>
  <si>
    <t>4A060</t>
  </si>
  <si>
    <t>G51B18000070005</t>
  </si>
  <si>
    <t xml:space="preserve">Antonio Covino </t>
  </si>
  <si>
    <t>047</t>
  </si>
  <si>
    <t>01</t>
  </si>
  <si>
    <t>PO.PE. Asse dell'Oltrepò:  completamento 1° lotto collegamento SP exSS 413 e SP exSS 496 . 3° stralcio.</t>
  </si>
  <si>
    <t xml:space="preserve">slitta dal 23 al 24
IN ATTESA DI FINANZIAMENTO AGGIUNTIVI
</t>
  </si>
  <si>
    <r>
      <t xml:space="preserve">slittato dal 22 </t>
    </r>
    <r>
      <rPr>
        <sz val="10"/>
        <color indexed="10"/>
        <rFont val="Arial"/>
        <family val="2"/>
      </rPr>
      <t>incrementato di 3,5 milioni richiesto a regione</t>
    </r>
  </si>
  <si>
    <t>PFTE approvato con Decreto Presidenziale  n°58 del 18/06/2020 e riapprovato con DE n°180 del 07/12/2021 per necessità di aggiornamento delle fonti di finanziamento</t>
  </si>
  <si>
    <t xml:space="preserve">Euro 7.000.000,00 Piano Marshall Regione Lombardia, Euro 182.000,00 fondi Min. per la Progettazione, Euro 318.000,00 fondi propri della Provincia </t>
  </si>
  <si>
    <t>L80001070202201900044</t>
  </si>
  <si>
    <t>4A061</t>
  </si>
  <si>
    <t>G61B18000050005</t>
  </si>
  <si>
    <t>066</t>
  </si>
  <si>
    <t>GRONDA NORD - Variante alle Ex SS 343 "Asolana" e 358 " di Castelnuovo". 2°  Lotto, 2° stralcio di collegamento tra loc. Fenilrosso e la SP 51 "Viadanese"</t>
  </si>
  <si>
    <t>slitta dal 23 al 24
IN ATTESA DI FINANZIAMENTO AGGIUNTIVO</t>
  </si>
  <si>
    <r>
      <t xml:space="preserve">mantenuto sul '23
</t>
    </r>
    <r>
      <rPr>
        <sz val="10"/>
        <color indexed="10"/>
        <rFont val="Arial"/>
        <family val="2"/>
      </rPr>
      <t>richiesto incremento di  2.500.000,00 a Regione</t>
    </r>
  </si>
  <si>
    <t xml:space="preserve">PFTE approvato con Decreto Presidenziale n. 136 del 13/12/2019 </t>
  </si>
  <si>
    <t>Euro 6.928.000,00 Piano MARSHALL per la Lombardia, Euro 172.000,00 fondi Min. per la Progettazione</t>
  </si>
  <si>
    <t>L80001070202201900055</t>
  </si>
  <si>
    <t>4A065</t>
  </si>
  <si>
    <t>G77H22002610001</t>
  </si>
  <si>
    <t>Paolo Agosti</t>
  </si>
  <si>
    <t>024</t>
  </si>
  <si>
    <t>S.P. 17 "Postumia" 2° lotto di riqualificazione dal Km. 5 +350 al Km. 6 +860 nei Comuni di GAZOLDO d/I e MARCARIA.</t>
  </si>
  <si>
    <t>slitta dal 23 al 24
Al momento l'opera è ferma. Sono in corso le valutazioni tecnico/politiche al fine di valutare se "eliminare" l'opera a favore di altri interventi in attesa di finanziamento (PO.Pe 3 e Gronda 3)</t>
  </si>
  <si>
    <t>anticipata dal 24 al '23</t>
  </si>
  <si>
    <t>Progetto Preliminare approvato con Delibera di Giunta Provinciale n.50 del 13/03/2008. Progetto Definitivo approvato con delibera n°172 del 23/10/2008.</t>
  </si>
  <si>
    <t xml:space="preserve">fondi DGR XI/3531 del 05/08/2020 ("Piano MARSHALL") </t>
  </si>
  <si>
    <t>L80001070202202300007</t>
  </si>
  <si>
    <t>4B075</t>
  </si>
  <si>
    <t>G77H21000120005</t>
  </si>
  <si>
    <t>04</t>
  </si>
  <si>
    <t xml:space="preserve">Ristrutturazione ponte sulla S.P. n.78 sul Fiume Oglio in Comune di Marcaria </t>
  </si>
  <si>
    <t>slitta dal 23 al 24
PE APPROVATO.
 SE GARA PER AFFIDAMENTO LAVORI NEL 2023 - nota aggiornamento</t>
  </si>
  <si>
    <t>slittato dal '22</t>
  </si>
  <si>
    <t>decreto FTE 130 del 14/10/2021</t>
  </si>
  <si>
    <t>Euro 782.000,00 con risorse di cui alla L.R. 24/2019 ("Decreto Ponti") ed Euro 782.000,00 con fondi Decreto Ponti MIT per l'anno 2023</t>
  </si>
  <si>
    <t>L80001070202202300004</t>
  </si>
  <si>
    <t>4A090</t>
  </si>
  <si>
    <t>G47H22002040001</t>
  </si>
  <si>
    <t>Verona Luca</t>
  </si>
  <si>
    <t>Riqualificazione mediante nuova intersezione sulla SP 16 via San Martino e realizzazione nuovo ingresso allevamento Bompieri in Comune di Ceresara</t>
  </si>
  <si>
    <r>
      <t xml:space="preserve">slittato dal 22
</t>
    </r>
    <r>
      <rPr>
        <sz val="10"/>
        <color indexed="10"/>
        <rFont val="Arial"/>
        <family val="2"/>
      </rPr>
      <t>importo aumentato da 275.000 a 420.000 euro</t>
    </r>
  </si>
  <si>
    <t>è in corso di approvazione lo studio di fattibilità</t>
  </si>
  <si>
    <t>fondi propri della Provincia per 150.000 euro e fondi di privati per 125.000
145,000 demanio idrico (Regione)</t>
  </si>
  <si>
    <t>L80001070202202100038</t>
  </si>
  <si>
    <t>4B088</t>
  </si>
  <si>
    <t>Barbara Bresciani</t>
  </si>
  <si>
    <t>Rete stradale della Provincia di Mantova: Interventi di messa in sicurezza del corpo stradale - 1° 2°3°4°5° Reparto Stradale - Anno - 2024</t>
  </si>
  <si>
    <t>mantenere sul 24</t>
  </si>
  <si>
    <t>slittato dal 23</t>
  </si>
  <si>
    <t>1.000.000,00 da risorse proprie di bilancio della Provincia. Tit I</t>
  </si>
  <si>
    <t>L80001070202202300018</t>
  </si>
  <si>
    <t>4B112</t>
  </si>
  <si>
    <t>G27H20001670001</t>
  </si>
  <si>
    <t>Paola Matricciani</t>
  </si>
  <si>
    <t>Interventi di manutenzione straordinaria, compresi ponti e viadotti, su strade di competenza provinciale - DM 29.05.2020 (L. 145/2018) - Anno 2024</t>
  </si>
  <si>
    <t>nuovo intervento</t>
  </si>
  <si>
    <t>Stato DM 29.05.2020 n. 224 
(L. 145/2018)</t>
  </si>
  <si>
    <t>L80001070202202300019</t>
  </si>
  <si>
    <t>4B113</t>
  </si>
  <si>
    <t>G17H22002710001</t>
  </si>
  <si>
    <t>Manutenzione straordinaria reparti stradali - DM 9 maggio 2022 - anno 2024</t>
  </si>
  <si>
    <r>
      <t xml:space="preserve">nuovo intervento ottennale
</t>
    </r>
    <r>
      <rPr>
        <sz val="10"/>
        <color indexed="10"/>
        <rFont val="Arial"/>
        <family val="2"/>
      </rPr>
      <t>aggiornato importo</t>
    </r>
    <r>
      <rPr>
        <sz val="10"/>
        <rFont val="Arial"/>
        <family val="2"/>
      </rPr>
      <t xml:space="preserve"> </t>
    </r>
    <r>
      <rPr>
        <sz val="10"/>
        <color indexed="10"/>
        <rFont val="Arial"/>
        <family val="2"/>
      </rPr>
      <t>con -220.000 messi su Suzzara</t>
    </r>
  </si>
  <si>
    <t>Stato DM 9 maggio 2022</t>
  </si>
  <si>
    <t>L80001070202202300026</t>
  </si>
  <si>
    <t>4B100</t>
  </si>
  <si>
    <t xml:space="preserve">Inteventi di manutenzione straordinaria  sulle strade di competenza provinciale - Anno 2024 con sanzioni Autovelox </t>
  </si>
  <si>
    <r>
      <t xml:space="preserve">mantenere sul 24
</t>
    </r>
    <r>
      <rPr>
        <sz val="10"/>
        <color indexed="10"/>
        <rFont val="Arial"/>
        <family val="2"/>
      </rPr>
      <t>al 2/10 accertamenti per euro 542.231,00 - mantenuti 600mila (cap. 3136)</t>
    </r>
  </si>
  <si>
    <t>mantenuto sul '24</t>
  </si>
  <si>
    <t>Sanzioni Autovelox tit II</t>
  </si>
  <si>
    <t>L80001070202202200010</t>
  </si>
  <si>
    <t>4B099</t>
  </si>
  <si>
    <t>Interventi di manutenzione straordinaria su strade di competenza provinciale - Anno 2024 - fondi DM 123/2020</t>
  </si>
  <si>
    <t>Euro 2.279.492,57 con Fondi D.M. 123/2020</t>
  </si>
  <si>
    <t>L80001070202202100032</t>
  </si>
  <si>
    <t>4B081</t>
  </si>
  <si>
    <t>G27H20002160002</t>
  </si>
  <si>
    <t>035</t>
  </si>
  <si>
    <t>interventi di manutenzione straordinaria dell'impalcato del ponte sulla SP n.44 sul Fiume Secchia in località Bondanello di Moglia, per il ripristino della capacità portante</t>
  </si>
  <si>
    <t>slitta dal 23 al 24
 SE GARA PER AFFIDAMENTO LAVORI NEL 2023 - nota aggiornamento</t>
  </si>
  <si>
    <t>mantenuto sul '23</t>
  </si>
  <si>
    <t>decreto FTE 146 del 18/10/2022</t>
  </si>
  <si>
    <t>L80001070202202100033</t>
  </si>
  <si>
    <t>4B093</t>
  </si>
  <si>
    <t>G57H21000670002</t>
  </si>
  <si>
    <t>intervento di manutenzione straordinaria del ponte sulla SP ex SS 420 sul canale Navarolo -  in Comune di Commessaggio per il ripristino della capacità portante</t>
  </si>
  <si>
    <t>decreto FTE 147 del 18/10/2022</t>
  </si>
  <si>
    <t>L80001070202202100034</t>
  </si>
  <si>
    <t>4B094</t>
  </si>
  <si>
    <t>G57H21000660002</t>
  </si>
  <si>
    <t>intervento di manutenzione straordinaria del ponte sulla SP ex SS 420 sul canale Sabbioncelli in Comune di  Sabbioneta per il ripristino della capacità portante</t>
  </si>
  <si>
    <t>decreto FTE 153 del 24/10/2022</t>
  </si>
  <si>
    <t>L80001070202202100030</t>
  </si>
  <si>
    <t>4B079</t>
  </si>
  <si>
    <t>G17H21026670003</t>
  </si>
  <si>
    <t xml:space="preserve">Ristrutturazione del ponte S.P. n. 33 sul canale Fissero-Tartarto in Comune di Roncoferraro  </t>
  </si>
  <si>
    <t>decreto FTE 154 del 24/10/2022</t>
  </si>
  <si>
    <t xml:space="preserve">Euro 343.000,00 con risorse di cui alla L.R. 24/2019 ("Decreto Ponti") ed Euro 343.000,00 con fondi Decreto Ponti MIT per l'anno 2023 </t>
  </si>
  <si>
    <t>L80001070202202100031</t>
  </si>
  <si>
    <t>4B080</t>
  </si>
  <si>
    <t>G27H21035670005</t>
  </si>
  <si>
    <t>062</t>
  </si>
  <si>
    <t xml:space="preserve">Ristrutturazione del ponte sulla S.P. n.80 sul canale Fissero Tartaro in Comune di Serravalle a Po </t>
  </si>
  <si>
    <r>
      <t xml:space="preserve">mantenuto sul '23
</t>
    </r>
    <r>
      <rPr>
        <sz val="10"/>
        <color indexed="10"/>
        <rFont val="Arial"/>
        <family val="2"/>
      </rPr>
      <t>sostituito finanziamento con fondi propri della Provincia con Demanio idrico per 337.500 euro</t>
    </r>
  </si>
  <si>
    <t>caricata proposta 2022/521 del 27/10/2022. In attesa di variazione di bilancio per essere decretato.</t>
  </si>
  <si>
    <t>Euro 337.500,00 con risorse di cui alla L.R. 24/2019 ("Decreto Ponti") ed Euro 337.500,00 con fondi regionali (demanio idrico)</t>
  </si>
  <si>
    <t>L80001070202202100048</t>
  </si>
  <si>
    <t>4B095</t>
  </si>
  <si>
    <t>G17H21026660001</t>
  </si>
  <si>
    <t xml:space="preserve">Giovanni La Torre </t>
  </si>
  <si>
    <t xml:space="preserve">Ristrutturazione del ponte sulla S.P. 33 sul Fiume Mincio in Comune di Ronforerraro - fraz. Governolo </t>
  </si>
  <si>
    <t>decreto FTE 152 del 18/10/2022</t>
  </si>
  <si>
    <t>fondi Decreto Ponti MIT per l'anno 2023</t>
  </si>
  <si>
    <t>L80001070202202100049</t>
  </si>
  <si>
    <t>4B096</t>
  </si>
  <si>
    <t>G67H21017450004</t>
  </si>
  <si>
    <t>Ristrutturazione del ponte sulla S.P. 28 sul canale Diversivo in Comune di Mantova - fraz. Virgiliana</t>
  </si>
  <si>
    <t>decreto FTE 149 del 18/10/2022</t>
  </si>
  <si>
    <t>Euro 917.308,70 fondi Decreto Ponti MIT per l'anno 2023 e Euro 71.945,30 con fondi Decreto Ponti MIT per l'anno 2022</t>
  </si>
  <si>
    <t>L80001070202202300015</t>
  </si>
  <si>
    <t>1D016</t>
  </si>
  <si>
    <t>G64E21004630002</t>
  </si>
  <si>
    <t xml:space="preserve">Isacco Vecchia </t>
  </si>
  <si>
    <t>0508</t>
  </si>
  <si>
    <t>Sede del centro l'impiego di Mantova: amplamento degli sportelli FRONT-OFFICE al piano rialzato</t>
  </si>
  <si>
    <r>
      <rPr>
        <sz val="10"/>
        <color indexed="10"/>
        <rFont val="Arial"/>
        <family val="2"/>
      </rPr>
      <t xml:space="preserve">slitta dal 23 al 24
se appaltato nel 23 nota aggiornamento
</t>
    </r>
    <r>
      <rPr>
        <sz val="10"/>
        <rFont val="Arial"/>
        <family val="2"/>
      </rPr>
      <t xml:space="preserve">
dovrebbe essere finanziato da PNRR attualmente c'è una nota della regione per cui tutti gli interventi di potenziamento dei CPI sono PNRR</t>
    </r>
  </si>
  <si>
    <t>DECRETO PRESIDENZIALE N° 202 DEL ° 30/12/2021</t>
  </si>
  <si>
    <t>Euro 650.000,00 contributo regionale per il potenziamento dei C.P.I. (D.D. 8292 del 17-6-2021)</t>
  </si>
  <si>
    <t>L80001070202202300016</t>
  </si>
  <si>
    <t>1D018</t>
  </si>
  <si>
    <t>G64J22000000002</t>
  </si>
  <si>
    <t>Isacco Vecchia</t>
  </si>
  <si>
    <t>Sede del centro l'impiego di Mantova: lavori di riqualificazione di impianti di illuminazione.</t>
  </si>
  <si>
    <t>DECRETO PRESIDENZIALE N° 162 DEL ° 16/11/2021</t>
  </si>
  <si>
    <t xml:space="preserve">Euro 290.358,88 contributo regionale per il potenziamento dei C.P.I. </t>
  </si>
  <si>
    <t>ANNUALITA' 2025 - INTERVENTI DI VIABILITA' E INFRASTRUTTURE</t>
  </si>
  <si>
    <t>4A074</t>
  </si>
  <si>
    <t>Realizzazione di una Rotatoria in Monzambano all’incrocio tra la SP 74, Via Marconi e Via Belvedere (loc. EX MONUMENTO ai caduti)</t>
  </si>
  <si>
    <t>slitta dal 24 al 25</t>
  </si>
  <si>
    <t>Alienazioni del patrimonio provinciale per Euro 225.000,00 e Fondi del Comune di Monzambano per Euro 225.000,00</t>
  </si>
  <si>
    <t>4A084</t>
  </si>
  <si>
    <t>G97H21000230007</t>
  </si>
  <si>
    <t xml:space="preserve">Messa in sicurezza collegamento Corte Gatti e S.C. per Soave con Marmirolo capoluogo </t>
  </si>
  <si>
    <t xml:space="preserve">Fondi propri del Comune di Marmirolo per Euro 200.000,00  ed Euro 1.000.000,00 con Piano Alienazioni Provincia di MN </t>
  </si>
  <si>
    <t>L80001070202202300021</t>
  </si>
  <si>
    <t>4B117</t>
  </si>
  <si>
    <t>G17H22002720002</t>
  </si>
  <si>
    <t>Giovanni La Torre</t>
  </si>
  <si>
    <t>Manutenzione straordinaria reparti stradali - DM 9 maggio 2022 - anno 2025</t>
  </si>
  <si>
    <t>mantenere sul 25</t>
  </si>
  <si>
    <t>nuovo intervento ottennale</t>
  </si>
  <si>
    <t>Decreto ottennale</t>
  </si>
  <si>
    <t>L80001070202202300023</t>
  </si>
  <si>
    <t>4B121</t>
  </si>
  <si>
    <t>Interventi di manutenzione straordinaria su strade di competenza provinciale - Anno 2025 - fondi DM 123/2020</t>
  </si>
  <si>
    <t>L80001070202202200009</t>
  </si>
  <si>
    <t>4B098</t>
  </si>
  <si>
    <t>Rete stradale della Provincia di Mantova: Interventi di messa in sicurezza del corpo stradale - 1° 2°3°4°5° Reparto Stradale - Anno - 2025</t>
  </si>
  <si>
    <t>chiesto aumento a 1,5 milioni</t>
  </si>
  <si>
    <t>L80001070202202200008</t>
  </si>
  <si>
    <t xml:space="preserve">Inteventi di manutenzione straordinaria  sulle strade di competenza provinciale - Anno 2025 con sanzioni Autovelox </t>
  </si>
  <si>
    <t>Diego Ferrari</t>
  </si>
  <si>
    <t>slittato dal '24 al '25</t>
  </si>
  <si>
    <t>4A067</t>
  </si>
  <si>
    <t>S.P. 30 "Mantova Roncoferraro Villimpenta": riqualificazione 1° lotto dal Km. 12 + 000  al Km. 12 + 888 nel Comune di RONCOFERRARO.</t>
  </si>
  <si>
    <t>slitta dal 25 al 26</t>
  </si>
  <si>
    <t xml:space="preserve"> 965.000,00  Alienazione patrimonio provinciale-           
360.000,00 contributo Comune di Roncoferraro.          
475.000,00 Contributo Regionale</t>
  </si>
  <si>
    <t>L80001070202202200005</t>
  </si>
  <si>
    <t>4A094</t>
  </si>
  <si>
    <t>”Sistema Ciclopedonale Basso Mincio - parco dei manufatti idraulici della Vallazza: progetto di valorizzazione e recupero del percorso ciclabile "Mantova-Pietole Vecchia-Formigosa".</t>
  </si>
  <si>
    <t>slittato dal 23 al 25</t>
  </si>
  <si>
    <t>candidadtura a finanziamento bando Regione Lombardia</t>
  </si>
  <si>
    <t>L80001070202201900056</t>
  </si>
  <si>
    <t>4A068</t>
  </si>
  <si>
    <t>Strada della Calza: collegamento tra Asola e Castelgoffredo - tratto in località CASALOLDO.</t>
  </si>
  <si>
    <t>slittata dal '24</t>
  </si>
  <si>
    <t xml:space="preserve">1.388.750,00 bando P.O.R. 2014/2020 "Potenziamento reti stradali secondarie" 1.111.250,00 candidatura contributo Regione Lombardia ex D.Lgs. 112/98
277.500,00 contributo Comune di Casaloldo
</t>
  </si>
  <si>
    <t>4A069</t>
  </si>
  <si>
    <t>Variante di MARMIROLO: realizzazione 2° lotto- tratto da "Gombetto" a Bosco Fontana.</t>
  </si>
  <si>
    <t xml:space="preserve">Euro 3.069.545,70 candidatura contributo Regione Lombardia ex D.Lgs. 112/98 - Euro 930.454,30 con alienazioni patrimonio provinciale
</t>
  </si>
  <si>
    <t>G17H22002730001</t>
  </si>
  <si>
    <t>Manutenzione straordinaria reparti stradali - DM 9 maggio 2022 - anno 2026</t>
  </si>
  <si>
    <t>Stato Decreto Ponti</t>
  </si>
  <si>
    <t>G57H23000420001</t>
  </si>
  <si>
    <t>Intervento Decreto PONTI sessennale DM 05/05/2022 annualità 2026
INTERVENTI DI MANUTENZIONE STRAORDINARIA PER IL RIPRISTINO CONSERVATIVO DEL PONTE SULLA S.P. 2 IN ATTRAVERSAMENTO AL FIUME CHIESE al km 0+950</t>
  </si>
  <si>
    <t>nuovo intervento sessennale</t>
  </si>
  <si>
    <t>G37H23000820001</t>
  </si>
  <si>
    <t>Intervento Decreto PONTI sessennale DM 05/05/2022 annualità 2026
Lavori di manutenzione straordinaria per il ripristino strutturale e conservativo del Ponte in Santa Croce di Sermide al Km 11+650 sullaS.P. 36 sul Canale Fossalta</t>
  </si>
  <si>
    <t>G67H23000640003</t>
  </si>
  <si>
    <t>Intervento Decreto PONTI sessennale DM 05/05/2022 annualità 2026 + DGR Regionale (deve ancora essere pubblicata)
INTERVENTI DI MANUTENZIONE STRAORDINARIA PER IL RIPRISTINO CONSERVATIVO DEL PONTE SULLA S.P. ex S.S. 62 IN VIA VERONA INATTRAVERSAMENTO AL CANALE DIVERSIVO.</t>
  </si>
  <si>
    <t>Stato Decreto Ponti per 338,000 euro
+
DGR Regionale (non ancora pubblicata) per 1,013,000 euro</t>
  </si>
  <si>
    <t>Interventi di manutenzione straordinaria su strade di competenza provinciale - Anno 2026 - fondi DM 123/2020 (proroga DM 26 aprile 2022)</t>
  </si>
  <si>
    <t xml:space="preserve">nuovo intervento </t>
  </si>
  <si>
    <t>Fondi D.M. 123/2020</t>
  </si>
  <si>
    <t>Rete stradale della Provincia di Mantova: Interventi di messa in sicurezza del corpo stradale - 1° 2°3°4°5° Reparto Stradale - Anno - 2026</t>
  </si>
  <si>
    <r>
      <rPr>
        <sz val="10"/>
        <rFont val="Arial"/>
        <family val="2"/>
      </rPr>
      <t xml:space="preserve">nuovo intervento </t>
    </r>
    <r>
      <rPr>
        <sz val="10"/>
        <color indexed="10"/>
        <rFont val="Arial"/>
        <family val="2"/>
      </rPr>
      <t xml:space="preserve">
</t>
    </r>
  </si>
  <si>
    <t>risorse proprie di bilancio della Provincia. Tit I</t>
  </si>
  <si>
    <t xml:space="preserve">Inteventi di manutenzione straordinaria  sulle strade di competenza provinciale - Anno 2026 con sanzioni Autovelox </t>
  </si>
  <si>
    <t>L80001070202202000062</t>
  </si>
  <si>
    <t>5B091</t>
  </si>
  <si>
    <t>G23H19000410001</t>
  </si>
  <si>
    <t>Igor Vezzoni</t>
  </si>
  <si>
    <t>017</t>
  </si>
  <si>
    <t>Sede dell’istituto superiore F. Gonzaga di via fratelli Lodrini 32 a Castiglione delle Stiviere (MN): adeguamento sismico. Lotto “b”. 2° stralcio Corpi C, E</t>
  </si>
  <si>
    <t>slittato dal '24 al '26</t>
  </si>
  <si>
    <t>slittato dal '23 al '24</t>
  </si>
  <si>
    <t>Euro 1.966.870,57 candidatura bandi Piano nazionale edilizia scolastica 2021-2023.</t>
  </si>
  <si>
    <t>1D021</t>
  </si>
  <si>
    <t>Centro di formazione professionale di Castiglione delle Stiviere: adeguamento sismico.</t>
  </si>
  <si>
    <t>Euro 300.000 Alienazioni del patrimonio provinciale</t>
  </si>
  <si>
    <t>L80001070202201900047</t>
  </si>
  <si>
    <t>5B077</t>
  </si>
  <si>
    <t>G55H20000060001</t>
  </si>
  <si>
    <t>Angela Catalfamo</t>
  </si>
  <si>
    <t>58</t>
  </si>
  <si>
    <t>Edifici scolastici provinciali: Istituto "MANZONI" DI SUZZARA: Ampliamento edificio</t>
  </si>
  <si>
    <t>slittato dal '25 al '26</t>
  </si>
  <si>
    <t>1.000.000,00 Candidatura bandi  nazionali e regionali di  edilizia scolastica</t>
  </si>
  <si>
    <t>L80001070202201900048</t>
  </si>
  <si>
    <t>5B078</t>
  </si>
  <si>
    <t>G61D20000480001</t>
  </si>
  <si>
    <t>09</t>
  </si>
  <si>
    <t xml:space="preserve">Edifici scolastici provinciali: IPSIA "L. Da Vinci" di Mantova. Adeguamento alle norme di contenimento energetico e sicurezza previa sostituzione di serramenti. </t>
  </si>
  <si>
    <t>600.000,00 Candidatura bandi  nazionali e regionali di  edilizia scolastica</t>
  </si>
  <si>
    <t>L80001070202201900049</t>
  </si>
  <si>
    <t>5B079</t>
  </si>
  <si>
    <t>G58B20000280001</t>
  </si>
  <si>
    <t>Edifici scolastici ex L. 23/96: Ist. "Falcone di Asola": interventi di manutenzione straordinaria</t>
  </si>
  <si>
    <t>slittare dal 25 al 26
in parte gli interventi previsti sono già stati fatti
mancano altri interventi: pavimentazioni, spostamento bar, ecc.</t>
  </si>
  <si>
    <t>200.000,00 Candidatura bandi  nazionali e regionali di  edilizia scolastica</t>
  </si>
  <si>
    <t>L80001070202201900051</t>
  </si>
  <si>
    <t>5B081</t>
  </si>
  <si>
    <t>G42E20000090001</t>
  </si>
  <si>
    <t>Istituto superiore Strozzi, sede di Villa Garibaldi, S. Benedetto Po (MN): adeguamento sismico</t>
  </si>
  <si>
    <t>slittato dal '25 al '26
quando si consegnerà la scuola al comune sarà compito suo adeguare</t>
  </si>
  <si>
    <t>525.000,00 Candidatura bandi Piano nazionale edilizia scolastica 2018-2020.</t>
  </si>
  <si>
    <t>L80001070202201900066</t>
  </si>
  <si>
    <t>5B111</t>
  </si>
  <si>
    <t>G63H19000550001</t>
  </si>
  <si>
    <t>Sede dell'istituto superiore G. Romano di via Trieste 48 a Mantova: adeguamento sismico.</t>
  </si>
  <si>
    <t>1.500.000,00 Candidatura bandi Piano nazionale edilizia scolastica 2021-2023.</t>
  </si>
  <si>
    <t>L80001070202201900067</t>
  </si>
  <si>
    <t>5B112</t>
  </si>
  <si>
    <t>G53H19000340001</t>
  </si>
  <si>
    <t>038</t>
  </si>
  <si>
    <t>Sede dell'istituto superiore G. Galilei di via Verona 35 ad Ostiglia (MN): adeguamento sismico.</t>
  </si>
  <si>
    <t>slittato dal '24 al '25
importo aumentato da 3 a 6 milioni</t>
  </si>
  <si>
    <t>6.000.000,00 Candidatura bandi Piano nazionale edilizia scolastica 2021-2023.</t>
  </si>
  <si>
    <t>Anna Ligabue</t>
  </si>
  <si>
    <t>L80001070202201900069</t>
  </si>
  <si>
    <t>5B114</t>
  </si>
  <si>
    <t>G63H19000570001</t>
  </si>
  <si>
    <t>Succursale dell'istituto superiore E. Sanfelice di via Vanoni 21 a Viadana (MN): adeguamento sismico.</t>
  </si>
  <si>
    <t>slittato dal '25 al '26
modifica importo
scuola da demolire - ricostruire</t>
  </si>
  <si>
    <t>slittato dal '24 al '25
importo aumentato da 3 a 5 milioni</t>
  </si>
  <si>
    <t>5.000.000,00 Candidatura bandi Piano nazionale edilizia scolastica 2021-2023.</t>
  </si>
  <si>
    <t>L80001070202201900070</t>
  </si>
  <si>
    <t>5B115</t>
  </si>
  <si>
    <t>G63H19000580001</t>
  </si>
  <si>
    <t>Sede dell'istituto superiore Arco-Este di via Tasso 1 a Mantova: adeguamento sismico</t>
  </si>
  <si>
    <t>slittato dal '25 al '26
bandita gara per progettazione definitiva-esecutiva</t>
  </si>
  <si>
    <t>2.350.000,00 Candidatura bandi Piano nazionale edilizia scolastica 2021-2023</t>
  </si>
  <si>
    <t>L80001070202201900071</t>
  </si>
  <si>
    <t>5B116</t>
  </si>
  <si>
    <t>G63H19000590001</t>
  </si>
  <si>
    <t>Sede dell'istituto superiore Pitentino di via Tasso 5 a Mantova: adeguamento sismico</t>
  </si>
  <si>
    <t>2.200.000,00 Candidatura bandi Piano nazionale edilizia scolastica 2021-2023</t>
  </si>
  <si>
    <t>L80001070202201900072</t>
  </si>
  <si>
    <t>5B117</t>
  </si>
  <si>
    <t>G63H19000600001</t>
  </si>
  <si>
    <t>Succursale dell'istituto superiore Pitentino di via Acerbi 45 a Mantova: adeguamento sismico</t>
  </si>
  <si>
    <t>2.300.000,00 Candidatura bandi Piano nazionale edilizia scolastica 2021-2023</t>
  </si>
  <si>
    <t>L80001070202201900073</t>
  </si>
  <si>
    <t>5B118</t>
  </si>
  <si>
    <t>G63H19000610001</t>
  </si>
  <si>
    <t>Succursale dell'istituto superiore Strozzi di via Dei Toscani 3 a Mantova: adeguamento sismico.</t>
  </si>
  <si>
    <t>8.300.000,00 Candidatura bandi Piano nazionale edilizia scolastica 2021-2023.</t>
  </si>
  <si>
    <t>L80001070202201900076</t>
  </si>
  <si>
    <t>5B121</t>
  </si>
  <si>
    <t>G63H19000640001</t>
  </si>
  <si>
    <t>Sede dell'istituto superiore A. Mantegna di via G. Gonzaga 8 a Mantova: adeguamento sismico.</t>
  </si>
  <si>
    <t>3.500.000,00 Candidatura bandi Piano nazionale edilizia scolastica 2021-2023.</t>
  </si>
  <si>
    <t>IL REFERENTE DEL PROGRAMMA
(dr.ssa Roberta Righi)</t>
  </si>
  <si>
    <t>(1) Numero intervento = cf amministrazione + prima annualità del primo programma nel quale l'intervento è stato inserito + progressivo di 5 cifre dalla prima annualità del primo programma</t>
  </si>
  <si>
    <t>(2) Numero interno liberamente indicato dall'amministrazione in base a proprio sistema di codifica</t>
  </si>
  <si>
    <t>(3) Indica il CUP (cfr. articolo 3 comma 5)</t>
  </si>
  <si>
    <t>(4) Riportare nome e cognome del responsabile unico del progetto</t>
  </si>
  <si>
    <t>(5) Indica se lotto funzionale secondo la definizione di cui all'articolo 3, comma 1, lettera s), dell’allegato I.1 al codice</t>
  </si>
  <si>
    <t>(6) Indica se lavoro complesso di cui all’articolo 2, comma 1, lettera d), dell’allegato I.1 al codice</t>
  </si>
  <si>
    <t>(7) Indica il livello di priorità di cui all'articolo 3 commi 11, 12 e 13</t>
  </si>
  <si>
    <t>(8) Ai sensi dell'art.4 comma 6, in caso di demolizione di opera incompiuta l'importo comprende gli oneri per lo smantellamento dell'opera e per la rinaturalizzazione, riqualificazione ed eventuale bonifica del sito.</t>
  </si>
  <si>
    <t>(9) Importo complessivo ai sensi dell'articolo 3, comma 6, ivi incluse le spese eventualmente sostenute antecedentemente alla prima annualità</t>
  </si>
  <si>
    <t>(11) Riportare l’importo del capitale privato come quota parte del costo totale</t>
  </si>
  <si>
    <t>(12) Indica se l'intervento è stato aggiunto o è stato modificato a seguito di modifica in corso d'anno ai sensi dell'art.5 commi 9 e 11. Tale campo, come la relativa nota e tabella, compaiono solo in caso di modifica del programma</t>
  </si>
  <si>
    <t xml:space="preserve">Cfr. Classificazione Sistema CUP: codice tipologia intervento per natura intervento 03= realizzazione di lavori pubblici (opere e impiantistica) </t>
  </si>
  <si>
    <t>1. finanza di progetto</t>
  </si>
  <si>
    <t>1. modifica ex art.5 comma 9 lettera b)</t>
  </si>
  <si>
    <t>2. concessione di costruzione e gestione</t>
  </si>
  <si>
    <t>2. modifica ex art.5 comma 9 lettera c)</t>
  </si>
  <si>
    <t>Cfr. Classificazione Sistema CUP: codice settore e sottosettore intervento</t>
  </si>
  <si>
    <t>3. sponsorizzazione</t>
  </si>
  <si>
    <t>3. modifica ex art.5 comma 9 lettera d)</t>
  </si>
  <si>
    <t>4. società partecipate o di scopo</t>
  </si>
  <si>
    <t>4. modifica ex art.5 comma 9 lettera e)</t>
  </si>
  <si>
    <t>1. priorità massima</t>
  </si>
  <si>
    <t>5. locazione finanziaria</t>
  </si>
  <si>
    <t>5. modifica ex art.5 comma 11</t>
  </si>
  <si>
    <t>2. priorità media</t>
  </si>
  <si>
    <t>6. altro</t>
  </si>
  <si>
    <t>3. priorità minima</t>
  </si>
  <si>
    <r>
      <t>SCHEDA E</t>
    </r>
    <r>
      <rPr>
        <b/>
        <sz val="12"/>
        <rFont val="Arial"/>
        <family val="2"/>
      </rPr>
      <t>:  PROGRAMMA TRIENNALE DELLE OPERE PUBBLICHE 2024 - 2026</t>
    </r>
  </si>
  <si>
    <t/>
  </si>
  <si>
    <t>INTERVENTI RICOMPRESI NELL'ELENCO ANNUALE 2024</t>
  </si>
  <si>
    <t>CODICE UNICO INTERVENTO - CUI</t>
  </si>
  <si>
    <t>CUP</t>
  </si>
  <si>
    <t>DESCRIZIONE INTERVENTO</t>
  </si>
  <si>
    <t xml:space="preserve">Responsabile unico del progetto  </t>
  </si>
  <si>
    <t>Importo annualità</t>
  </si>
  <si>
    <t>IMPORTO INTERVENTO</t>
  </si>
  <si>
    <t>Finalità</t>
  </si>
  <si>
    <t>Livello di priorità</t>
  </si>
  <si>
    <t>Conformità Urbanistica</t>
  </si>
  <si>
    <t>Verifica vincoli ambientali</t>
  </si>
  <si>
    <t>LIVELLO DI PROGETTAZIONE</t>
  </si>
  <si>
    <t>CENTRALE DI COMMITTENZA O SOGGETTO AGGREGATORE AL QUALE SI INTENDE DELEGARE LA PROCEDURA DI AFFIDAMENTO</t>
  </si>
  <si>
    <t xml:space="preserve">
Intervento aggiunto o variato a seguito di modifica programma (*)
</t>
  </si>
  <si>
    <t>codice AUSA</t>
  </si>
  <si>
    <t>denominazione</t>
  </si>
  <si>
    <t>Codice</t>
  </si>
  <si>
    <t>Ereditato da scheda D</t>
  </si>
  <si>
    <t>Tabella E.1</t>
  </si>
  <si>
    <t>Tabella E.2</t>
  </si>
  <si>
    <t>CPA</t>
  </si>
  <si>
    <t>sì</t>
  </si>
  <si>
    <t>MIS</t>
  </si>
  <si>
    <t>(*) Tale campo compare solo in caso di modifica del programma</t>
  </si>
  <si>
    <t xml:space="preserve">Tabella E.1 </t>
  </si>
  <si>
    <t>ADN - Adeguamento normativo</t>
  </si>
  <si>
    <t>1.progetto di fattibilità tecnico-economica: "documento di fattibilità delle alternative progettuali"</t>
  </si>
  <si>
    <t>AMB - Qualità ambientale</t>
  </si>
  <si>
    <t>2. progetto di fattibilità tecnico-economica: "documento finale"</t>
  </si>
  <si>
    <t>COP - Completamento Opera Incompiuta</t>
  </si>
  <si>
    <t>3. progetto esecutivo</t>
  </si>
  <si>
    <t>CPA - Conservazione del patrimonio</t>
  </si>
  <si>
    <t>MIS - Miglioramento e incremento di servizio</t>
  </si>
  <si>
    <t>URB - Qualità urbana</t>
  </si>
  <si>
    <t>VAB - Valorizzazione beni vincolati</t>
  </si>
  <si>
    <t>DEM - Demolizione Opera Incompiuta</t>
  </si>
  <si>
    <t>DEOP - Demolizione opere preesistenti e non più utilizzabili</t>
  </si>
  <si>
    <t>somma scheda E</t>
  </si>
  <si>
    <t>somma scheda D</t>
  </si>
  <si>
    <t>somma scheda A</t>
  </si>
  <si>
    <t>CTR scheda A</t>
  </si>
  <si>
    <t>CTR scheda D</t>
  </si>
  <si>
    <r>
      <rPr>
        <b/>
        <u/>
        <sz val="12"/>
        <rFont val="Arial"/>
        <family val="2"/>
      </rPr>
      <t>SCHEDA F</t>
    </r>
    <r>
      <rPr>
        <b/>
        <sz val="12"/>
        <rFont val="Arial"/>
        <family val="2"/>
      </rPr>
      <t>: PROGRAMMA TRIENNALE DELLE OPERE PUBBLICHE 2023 - 2025
DELL'AMMINISTRAZIONE PROVINCIALE DI MANTOVA</t>
    </r>
  </si>
  <si>
    <t>ELENCO DEGLI INTERVENTI PRESENTI NELL'ELENCO ANNUALE DEL PRECEDENTE PROGRAMMA TRIENNALE E NON RIPROPOSTI E NON AVVIATI</t>
  </si>
  <si>
    <t>livello di priorità
Ered. Scheda D</t>
  </si>
  <si>
    <t>motivo per il quale l'intervento non è riproposto (1)</t>
  </si>
  <si>
    <t>L80001070202202300006</t>
  </si>
  <si>
    <t>G97H20001680007</t>
  </si>
  <si>
    <t>Il referente del programma
(dr.ssa Roberta Righi)</t>
  </si>
  <si>
    <t>(1)breve descrizione dei motivi</t>
  </si>
  <si>
    <t>Caserma CC di Mantova</t>
  </si>
  <si>
    <t>071</t>
  </si>
  <si>
    <t>slittato dal 22</t>
  </si>
  <si>
    <t>4A093</t>
  </si>
  <si>
    <t>02</t>
  </si>
  <si>
    <t>045</t>
  </si>
  <si>
    <t>Fondi privati da Progest SpA</t>
  </si>
  <si>
    <t>G27H23000980003</t>
  </si>
  <si>
    <t>Luca Bondesani</t>
  </si>
  <si>
    <t>Riqualificazione pavimentazione stradale, barriere di sicurezza, parapetti e rinforzo strutturale selle Gerber del ponte di Borgoforte della SPexSS62 “della Cisa” nel comune di Borgo Virgilio</t>
  </si>
  <si>
    <t>Decreto MIT sessennale (annualità 2024 e 2025: € 897.802,49 per ciascuna annualità) + DGR Regionale che deve ancora essere emanata per € 2.100.302,00</t>
  </si>
  <si>
    <t>06</t>
  </si>
  <si>
    <t>Realizzazione della segnaletica orizzontale e verticale su tratti vari della rete stradale provinciale</t>
  </si>
  <si>
    <t>Chiara Galusi</t>
  </si>
  <si>
    <t>L80001070202202300025</t>
  </si>
  <si>
    <t>4B119</t>
  </si>
  <si>
    <t>chiesto aumento a 1,8 milioni</t>
  </si>
  <si>
    <t xml:space="preserve">Restauro della facciata di "Palazzo Di Bagno" di Mantova </t>
  </si>
  <si>
    <t>Recupero della specola del Liceo Classico Virgilio di Mantova</t>
  </si>
  <si>
    <t>slittato dal '23 al '24
appena finanziato anticipare al '23</t>
  </si>
  <si>
    <t xml:space="preserve">Contributo regionale per il potenziamento dei C.P.I. </t>
  </si>
  <si>
    <t>fondi di bilancio tit. I</t>
  </si>
  <si>
    <t>P.F.T.E. APPROVATO CON DECRETO PRESIDENZIALE N° 155 DEL  24/10/2022</t>
  </si>
  <si>
    <t>P.F.T.E. APPROVATO CON DECRETO PRESIDENZIALE N° 183 DEL  21/11/2022</t>
  </si>
  <si>
    <t>slitta dal 23 al 24
mantenuta solo come parte ciclabile</t>
  </si>
  <si>
    <t>mantenuta sul 25
aumentato importo da 400mila a 700mila</t>
  </si>
  <si>
    <t>Alienazioni</t>
  </si>
  <si>
    <t>approvato studio di fattibilità con decreto n. 215 del  22/12/22</t>
  </si>
  <si>
    <t>Giovanni Barozzi</t>
  </si>
  <si>
    <t>Riqualificazione sedi provinciali Centri per l'impiego</t>
  </si>
  <si>
    <t>Riferimento CUP opera incompiuta (3)</t>
  </si>
  <si>
    <t xml:space="preserve">Elenco degli immobili disponibili art. 202 del D.Lgs. 36/2023  </t>
  </si>
  <si>
    <t>trasferimento immobile a titolo corrispettivo ex art. 202 comma 1. lett. a) del codice</t>
  </si>
  <si>
    <t>immobili disponibili</t>
  </si>
  <si>
    <r>
      <t>800010702022019</t>
    </r>
    <r>
      <rPr>
        <b/>
        <sz val="12"/>
        <rFont val="Arial"/>
        <family val="2"/>
      </rPr>
      <t>i</t>
    </r>
    <r>
      <rPr>
        <sz val="10"/>
        <rFont val="Arial"/>
        <family val="2"/>
      </rPr>
      <t>00003</t>
    </r>
    <r>
      <rPr>
        <sz val="11"/>
        <color theme="1"/>
        <rFont val="Calibri"/>
        <family val="2"/>
        <scheme val="minor"/>
      </rPr>
      <t/>
    </r>
  </si>
  <si>
    <t>Facciata Palazzo di Bagno</t>
  </si>
  <si>
    <t>Facciata Palazzo di Bgano</t>
  </si>
  <si>
    <t>specola del Liceo Classico Virgilio di Mantova</t>
  </si>
  <si>
    <t>Adeguamento della rotatoria di via Poggio Reale in comune  di Mantova</t>
  </si>
  <si>
    <t>2</t>
  </si>
  <si>
    <t xml:space="preserve">Intervento aggiunto o variato a seguito di modifica programma (12)
</t>
  </si>
  <si>
    <t>025</t>
  </si>
  <si>
    <t>alienazioni</t>
  </si>
  <si>
    <t>016</t>
  </si>
  <si>
    <t>Riqualificazione incrocio strada comunale per Gabbiana su ex SS. 420 Sabbionetana tra i comuni di Castellucchio e Marcaria</t>
  </si>
  <si>
    <t>Bitumatura straordinaria SP. 61 tra Gazzuolo e Spineda (confine cremonese)</t>
  </si>
  <si>
    <t>finanziamenti acquisibili ai sensi dell'articolo 3 del decreto-legge 31 ottobre 1990, n° 310, convertito con modificazioni della legge 22 dicembre 1990, n 403 - alienazioni del patrimonio</t>
  </si>
  <si>
    <t xml:space="preserve">risorse derivanti da trasferimenti di immobili </t>
  </si>
  <si>
    <t>Cessione a titolo di corrispettivo per la realizzazione di altra opera pubblica ai sensi dell'art. 202 del Codice</t>
  </si>
  <si>
    <t>e) mancato interesse al completamento da parte della stazione appaltante, dell'ente aggiudicatore o di altro soggetto aggiudicatore</t>
  </si>
  <si>
    <t>(10) Riportare il valore dell'eventuale immobile trasferito di cui al corrispondente immobile indicato nella scheda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</si>
</sst>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00\ _€_-;\-* #,##0.00\ _€_-;_-* &quot;-&quot;??\ _€_-;_-@_-"/>
    <numFmt numFmtId="165" formatCode="_(* #,##0.00_);_(* \(#,##0.00\);_(* &quot;-&quot;??_);_(@_)"/>
    <numFmt numFmtId="166" formatCode="_(* #,##0_);_(* \(#,##0\);_(* &quot;-&quot;_);_(@_)"/>
    <numFmt numFmtId="167" formatCode="_-[$€]\ * #,##0.00_-;\-[$€]\ * #,##0.00_-;_-[$€]\ * &quot;-&quot;??_-;_-@_-"/>
    <numFmt numFmtId="168" formatCode="_-&quot;L.&quot;\ * #,##0.00_-;\-&quot;L.&quot;\ * #,##0.00_-;_-&quot;L.&quot;\ * &quot;-&quot;??_-;_-@_-"/>
    <numFmt numFmtId="169" formatCode="&quot;€&quot;\ #,##0.00;[Red]\-&quot;€&quot;\ #,##0.00"/>
    <numFmt numFmtId="170" formatCode="#,##0.00_ ;[Red]\-#,##0.00\ "/>
    <numFmt numFmtId="171" formatCode="_-* #,##0.00_-;\-* #,##0.00_-;_-* &quot;-&quot;_-;_-@_-"/>
    <numFmt numFmtId="172" formatCode="_-&quot;€&quot;\ * #,##0.00_-;\-&quot;€&quot;\ * #,##0.00_-;_-&quot;€&quot;\ * &quot;-&quot;??_-;_-@_-"/>
  </numFmts>
  <fonts count="41" x14ac:knownFonts="1">
    <font>
      <sz val="10"/>
      <name val="Arial"/>
      <family val="2"/>
    </font>
    <font>
      <sz val="11"/>
      <color theme="1"/>
      <name val="Calibri"/>
      <family val="2"/>
      <scheme val="minor"/>
    </font>
    <font>
      <b/>
      <sz val="8"/>
      <name val="Arial"/>
      <family val="2"/>
    </font>
    <font>
      <sz val="8"/>
      <name val="Arial"/>
      <family val="2"/>
    </font>
    <font>
      <sz val="10"/>
      <name val="Arial"/>
      <family val="2"/>
    </font>
    <font>
      <b/>
      <sz val="10"/>
      <name val="Arial"/>
      <family val="2"/>
    </font>
    <font>
      <sz val="9"/>
      <name val="Arial"/>
      <family val="2"/>
    </font>
    <font>
      <sz val="10"/>
      <color indexed="10"/>
      <name val="Arial"/>
      <family val="2"/>
    </font>
    <font>
      <b/>
      <sz val="11"/>
      <name val="Arial"/>
      <family val="2"/>
    </font>
    <font>
      <b/>
      <sz val="12"/>
      <name val="Arial"/>
      <family val="2"/>
    </font>
    <font>
      <sz val="12"/>
      <name val="Arial"/>
      <family val="2"/>
    </font>
    <font>
      <b/>
      <u/>
      <sz val="12"/>
      <name val="Arial"/>
      <family val="2"/>
    </font>
    <font>
      <b/>
      <sz val="9"/>
      <name val="Arial"/>
      <family val="2"/>
    </font>
    <font>
      <sz val="14"/>
      <name val="Arial"/>
      <family val="2"/>
    </font>
    <font>
      <strike/>
      <sz val="10"/>
      <name val="Arial"/>
      <family val="2"/>
    </font>
    <font>
      <b/>
      <sz val="12"/>
      <name val="Times New Roman"/>
      <family val="1"/>
    </font>
    <font>
      <sz val="12"/>
      <name val="Times New Roman"/>
      <family val="1"/>
    </font>
    <font>
      <b/>
      <i/>
      <sz val="10"/>
      <name val="Arial"/>
      <family val="2"/>
    </font>
    <font>
      <i/>
      <sz val="10"/>
      <name val="Arial"/>
      <family val="2"/>
    </font>
    <font>
      <b/>
      <sz val="10"/>
      <name val="Times New Roman"/>
      <family val="1"/>
    </font>
    <font>
      <sz val="9"/>
      <color indexed="18"/>
      <name val="Arial"/>
      <family val="2"/>
    </font>
    <font>
      <b/>
      <i/>
      <sz val="8"/>
      <name val="Arial"/>
      <family val="2"/>
    </font>
    <font>
      <i/>
      <sz val="8"/>
      <name val="Arial"/>
      <family val="2"/>
    </font>
    <font>
      <sz val="12"/>
      <name val="Cambria"/>
      <family val="1"/>
    </font>
    <font>
      <b/>
      <sz val="12"/>
      <name val="Cambria"/>
      <family val="1"/>
    </font>
    <font>
      <sz val="10"/>
      <name val="Cambria"/>
      <family val="1"/>
    </font>
    <font>
      <b/>
      <sz val="10"/>
      <name val="Cambria"/>
      <family val="1"/>
    </font>
    <font>
      <sz val="8"/>
      <name val="Cambria"/>
      <family val="1"/>
    </font>
    <font>
      <sz val="9"/>
      <name val="Cambria"/>
      <family val="1"/>
    </font>
    <font>
      <b/>
      <u/>
      <sz val="12"/>
      <name val="Times New Roman"/>
      <family val="1"/>
    </font>
    <font>
      <sz val="11"/>
      <color theme="1"/>
      <name val="Calibri"/>
      <family val="2"/>
      <scheme val="minor"/>
    </font>
    <font>
      <sz val="11"/>
      <color indexed="8"/>
      <name val="Calibri"/>
      <family val="2"/>
      <scheme val="minor"/>
    </font>
    <font>
      <sz val="10"/>
      <color rgb="FFFF0000"/>
      <name val="Arial"/>
      <family val="2"/>
    </font>
    <font>
      <b/>
      <sz val="10"/>
      <color rgb="FFFF0000"/>
      <name val="Arial"/>
      <family val="2"/>
    </font>
    <font>
      <sz val="10"/>
      <color rgb="FF000000"/>
      <name val="Arial"/>
      <family val="2"/>
    </font>
    <font>
      <sz val="12"/>
      <color rgb="FFFF0000"/>
      <name val="Arial"/>
      <family val="2"/>
    </font>
    <font>
      <sz val="12"/>
      <color rgb="FFFF0000"/>
      <name val="Cambria"/>
      <family val="1"/>
    </font>
    <font>
      <sz val="10"/>
      <color rgb="FFFF0000"/>
      <name val="Cambria"/>
      <family val="1"/>
    </font>
    <font>
      <sz val="10"/>
      <color theme="1"/>
      <name val="Arial"/>
      <family val="2"/>
    </font>
    <font>
      <sz val="11"/>
      <color indexed="8"/>
      <name val="Calibri"/>
      <family val="2"/>
    </font>
    <font>
      <sz val="10"/>
      <color rgb="FF00B050"/>
      <name val="Arial"/>
      <family val="2"/>
    </font>
  </fonts>
  <fills count="11">
    <fill>
      <patternFill patternType="none"/>
    </fill>
    <fill>
      <patternFill patternType="gray125"/>
    </fill>
    <fill>
      <patternFill patternType="solid">
        <fgColor indexed="5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s>
  <cellStyleXfs count="580">
    <xf numFmtId="0" fontId="0" fillId="0" borderId="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166"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0" fillId="0" borderId="0"/>
    <xf numFmtId="9" fontId="4" fillId="0" borderId="0" applyFont="0" applyFill="0" applyBorder="0" applyAlignment="0" applyProtection="0"/>
    <xf numFmtId="9"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4" fillId="0" borderId="0"/>
    <xf numFmtId="0" fontId="39" fillId="0" borderId="0"/>
    <xf numFmtId="0" fontId="39" fillId="0" borderId="0"/>
    <xf numFmtId="43" fontId="39" fillId="0" borderId="0" applyFont="0" applyFill="0" applyBorder="0" applyAlignment="0" applyProtection="0"/>
    <xf numFmtId="43" fontId="39" fillId="0" borderId="0" applyFont="0" applyFill="0" applyBorder="0" applyAlignment="0" applyProtection="0"/>
    <xf numFmtId="165" fontId="39" fillId="0" borderId="0" applyFont="0" applyFill="0" applyBorder="0" applyAlignment="0" applyProtection="0"/>
    <xf numFmtId="172" fontId="39" fillId="0" borderId="0" applyFont="0" applyFill="0" applyBorder="0" applyAlignment="0" applyProtection="0"/>
  </cellStyleXfs>
  <cellXfs count="486">
    <xf numFmtId="4" fontId="0" fillId="0" borderId="0" xfId="0" applyNumberFormat="1" applyAlignment="1">
      <alignment wrapText="1"/>
    </xf>
    <xf numFmtId="4" fontId="2" fillId="0" borderId="0" xfId="0" applyNumberFormat="1" applyFont="1" applyAlignment="1">
      <alignment vertical="center" wrapText="1"/>
    </xf>
    <xf numFmtId="4" fontId="3" fillId="0" borderId="0" xfId="0" applyNumberFormat="1" applyFont="1" applyAlignment="1">
      <alignment vertical="center" wrapText="1"/>
    </xf>
    <xf numFmtId="4" fontId="4" fillId="0" borderId="0" xfId="0" applyNumberFormat="1" applyFont="1" applyAlignment="1">
      <alignment vertical="center" wrapText="1"/>
    </xf>
    <xf numFmtId="4" fontId="4" fillId="0" borderId="0" xfId="0" applyNumberFormat="1" applyFont="1" applyAlignment="1">
      <alignment wrapText="1"/>
    </xf>
    <xf numFmtId="3" fontId="2" fillId="0" borderId="0" xfId="0" applyNumberFormat="1" applyFont="1" applyAlignment="1">
      <alignment vertical="center" wrapText="1"/>
    </xf>
    <xf numFmtId="3" fontId="3" fillId="0" borderId="0" xfId="0" applyNumberFormat="1" applyFont="1" applyAlignment="1">
      <alignmen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0" borderId="0" xfId="0" applyNumberFormat="1" applyFont="1" applyAlignment="1">
      <alignment vertical="center" wrapText="1"/>
    </xf>
    <xf numFmtId="4" fontId="4"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0" borderId="1" xfId="0" applyFont="1" applyBorder="1" applyAlignment="1">
      <alignment horizontal="center" vertical="center" wrapText="1"/>
    </xf>
    <xf numFmtId="4" fontId="5" fillId="0" borderId="0" xfId="0" applyNumberFormat="1" applyFont="1" applyAlignment="1">
      <alignment horizontal="center" vertical="center" wrapText="1"/>
    </xf>
    <xf numFmtId="4" fontId="4" fillId="7"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4" fontId="32" fillId="7" borderId="1" xfId="0" applyNumberFormat="1" applyFont="1" applyFill="1" applyBorder="1" applyAlignment="1">
      <alignment horizontal="center" vertical="center" wrapText="1"/>
    </xf>
    <xf numFmtId="0" fontId="32" fillId="7" borderId="1" xfId="0" applyFont="1" applyFill="1" applyBorder="1" applyAlignment="1">
      <alignment horizontal="center" vertical="center" wrapText="1"/>
    </xf>
    <xf numFmtId="0" fontId="4" fillId="7" borderId="1" xfId="564" applyFill="1" applyBorder="1" applyAlignment="1">
      <alignment horizontal="center" vertical="center" wrapText="1"/>
    </xf>
    <xf numFmtId="49" fontId="4" fillId="7"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4" fillId="6" borderId="1" xfId="0" applyNumberFormat="1" applyFont="1" applyFill="1" applyBorder="1" applyAlignment="1">
      <alignment vertical="center" wrapText="1"/>
    </xf>
    <xf numFmtId="4" fontId="4" fillId="7" borderId="1" xfId="0" applyNumberFormat="1" applyFont="1" applyFill="1" applyBorder="1" applyAlignment="1">
      <alignment vertical="center" wrapText="1"/>
    </xf>
    <xf numFmtId="4" fontId="5" fillId="7" borderId="1" xfId="0" applyNumberFormat="1" applyFont="1" applyFill="1" applyBorder="1" applyAlignment="1">
      <alignment horizontal="right" vertical="center" wrapText="1"/>
    </xf>
    <xf numFmtId="4" fontId="4" fillId="0" borderId="1" xfId="0" applyNumberFormat="1" applyFont="1" applyBorder="1" applyAlignment="1">
      <alignment vertical="center" wrapText="1"/>
    </xf>
    <xf numFmtId="4" fontId="5" fillId="7" borderId="1" xfId="0" applyNumberFormat="1" applyFont="1" applyFill="1" applyBorder="1" applyAlignment="1">
      <alignment horizontal="right" vertical="center"/>
    </xf>
    <xf numFmtId="4" fontId="32" fillId="0" borderId="1" xfId="0" applyNumberFormat="1" applyFont="1" applyBorder="1" applyAlignment="1">
      <alignment horizontal="center" vertical="center" wrapText="1"/>
    </xf>
    <xf numFmtId="4" fontId="33" fillId="0" borderId="1" xfId="0" applyNumberFormat="1" applyFont="1" applyBorder="1" applyAlignment="1">
      <alignment horizontal="right" vertical="center" wrapText="1"/>
    </xf>
    <xf numFmtId="4" fontId="4"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4" fontId="5" fillId="0" borderId="1" xfId="0" applyNumberFormat="1" applyFont="1" applyBorder="1" applyAlignment="1">
      <alignment vertical="center" wrapText="1"/>
    </xf>
    <xf numFmtId="4" fontId="4" fillId="7" borderId="1" xfId="564" applyNumberFormat="1" applyFill="1" applyBorder="1" applyAlignment="1">
      <alignment vertical="center" wrapText="1"/>
    </xf>
    <xf numFmtId="0" fontId="3" fillId="0" borderId="2" xfId="0" applyFont="1" applyBorder="1" applyAlignment="1">
      <alignment horizontal="center" vertical="center" wrapText="1"/>
    </xf>
    <xf numFmtId="0" fontId="3" fillId="8"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4" fillId="7" borderId="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8"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0" borderId="6" xfId="0" applyFont="1" applyBorder="1" applyAlignment="1">
      <alignment horizontal="center" vertical="center" wrapText="1"/>
    </xf>
    <xf numFmtId="0" fontId="4" fillId="0" borderId="9" xfId="0" applyFont="1" applyBorder="1" applyAlignment="1">
      <alignment horizontal="center" vertical="center" wrapText="1"/>
    </xf>
    <xf numFmtId="0" fontId="5" fillId="0" borderId="4" xfId="0" applyFont="1" applyBorder="1" applyAlignment="1">
      <alignment horizontal="center" vertical="center" wrapText="1"/>
    </xf>
    <xf numFmtId="0" fontId="4" fillId="8" borderId="1" xfId="564" applyFill="1" applyBorder="1" applyAlignment="1">
      <alignment horizontal="center" vertical="center" wrapText="1"/>
    </xf>
    <xf numFmtId="4" fontId="8" fillId="0" borderId="0" xfId="0" applyNumberFormat="1" applyFont="1" applyAlignment="1">
      <alignment horizontal="center" vertical="center" wrapText="1"/>
    </xf>
    <xf numFmtId="4" fontId="8" fillId="3" borderId="0" xfId="0" applyNumberFormat="1" applyFont="1" applyFill="1" applyAlignment="1">
      <alignment horizontal="center" vertical="center" wrapText="1"/>
    </xf>
    <xf numFmtId="4" fontId="8" fillId="9" borderId="0" xfId="0" applyNumberFormat="1" applyFont="1" applyFill="1" applyAlignment="1">
      <alignment horizontal="center" vertical="center" wrapText="1"/>
    </xf>
    <xf numFmtId="4" fontId="8" fillId="0" borderId="0" xfId="0" applyNumberFormat="1" applyFont="1" applyAlignment="1">
      <alignment vertical="center" wrapText="1"/>
    </xf>
    <xf numFmtId="164" fontId="3" fillId="6" borderId="4" xfId="0" applyNumberFormat="1" applyFont="1" applyFill="1" applyBorder="1" applyAlignment="1">
      <alignment horizontal="right" vertical="center" wrapText="1"/>
    </xf>
    <xf numFmtId="4" fontId="3" fillId="6" borderId="1" xfId="0" applyNumberFormat="1" applyFont="1" applyFill="1" applyBorder="1" applyAlignment="1">
      <alignment vertical="center" wrapText="1"/>
    </xf>
    <xf numFmtId="4" fontId="3" fillId="3" borderId="1" xfId="0" applyNumberFormat="1" applyFont="1" applyFill="1" applyBorder="1" applyAlignment="1">
      <alignment vertical="center" wrapText="1"/>
    </xf>
    <xf numFmtId="4" fontId="3" fillId="9" borderId="1" xfId="0" applyNumberFormat="1" applyFont="1" applyFill="1" applyBorder="1" applyAlignment="1">
      <alignment vertical="center" wrapText="1"/>
    </xf>
    <xf numFmtId="4" fontId="3" fillId="6" borderId="3" xfId="0" applyNumberFormat="1" applyFont="1" applyFill="1" applyBorder="1" applyAlignment="1">
      <alignment vertical="center" wrapText="1"/>
    </xf>
    <xf numFmtId="164" fontId="4" fillId="6" borderId="1" xfId="0" applyNumberFormat="1" applyFont="1" applyFill="1" applyBorder="1" applyAlignment="1">
      <alignment horizontal="right" vertical="center" wrapText="1"/>
    </xf>
    <xf numFmtId="4" fontId="4" fillId="3" borderId="1" xfId="0" applyNumberFormat="1" applyFont="1" applyFill="1" applyBorder="1" applyAlignment="1">
      <alignment vertical="center" wrapText="1"/>
    </xf>
    <xf numFmtId="4" fontId="4" fillId="6" borderId="3" xfId="0" applyNumberFormat="1" applyFont="1" applyFill="1" applyBorder="1" applyAlignment="1">
      <alignment vertical="center" wrapText="1"/>
    </xf>
    <xf numFmtId="164" fontId="4" fillId="6" borderId="4" xfId="0" applyNumberFormat="1" applyFont="1" applyFill="1" applyBorder="1" applyAlignment="1">
      <alignment horizontal="right" vertical="center" wrapText="1"/>
    </xf>
    <xf numFmtId="4" fontId="4" fillId="9" borderId="1" xfId="0" applyNumberFormat="1" applyFont="1" applyFill="1" applyBorder="1" applyAlignment="1">
      <alignment vertical="center" wrapText="1"/>
    </xf>
    <xf numFmtId="169" fontId="4" fillId="6" borderId="1" xfId="0" applyNumberFormat="1" applyFont="1" applyFill="1" applyBorder="1" applyAlignment="1">
      <alignment horizontal="center" vertical="center" wrapText="1"/>
    </xf>
    <xf numFmtId="170" fontId="4" fillId="6" borderId="4" xfId="0" applyNumberFormat="1" applyFont="1" applyFill="1" applyBorder="1" applyAlignment="1">
      <alignment horizontal="right" vertical="center" wrapText="1"/>
    </xf>
    <xf numFmtId="0" fontId="4" fillId="6" borderId="1" xfId="564" applyFill="1" applyBorder="1" applyAlignment="1">
      <alignment horizontal="center" vertical="center"/>
    </xf>
    <xf numFmtId="4" fontId="2" fillId="0" borderId="0" xfId="0" applyNumberFormat="1" applyFont="1" applyAlignment="1">
      <alignment horizontal="center" vertical="center" wrapText="1"/>
    </xf>
    <xf numFmtId="4" fontId="9" fillId="0" borderId="1"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4" fontId="9" fillId="0" borderId="1" xfId="0" applyNumberFormat="1" applyFont="1" applyBorder="1" applyAlignment="1">
      <alignment vertical="center" wrapText="1"/>
    </xf>
    <xf numFmtId="4" fontId="5" fillId="0" borderId="3" xfId="0" applyNumberFormat="1" applyFont="1" applyBorder="1" applyAlignment="1">
      <alignment horizontal="center" vertical="center" wrapText="1"/>
    </xf>
    <xf numFmtId="4" fontId="3" fillId="0" borderId="3" xfId="0" applyNumberFormat="1" applyFont="1" applyBorder="1" applyAlignment="1">
      <alignment vertical="center" wrapText="1"/>
    </xf>
    <xf numFmtId="4" fontId="10" fillId="0" borderId="1" xfId="0" applyNumberFormat="1" applyFont="1" applyBorder="1" applyAlignment="1">
      <alignment vertical="center" wrapText="1"/>
    </xf>
    <xf numFmtId="4" fontId="4" fillId="0" borderId="3" xfId="0" applyNumberFormat="1" applyFont="1" applyBorder="1" applyAlignment="1">
      <alignment vertical="center" wrapText="1"/>
    </xf>
    <xf numFmtId="4" fontId="10" fillId="0" borderId="3" xfId="0" applyNumberFormat="1" applyFont="1" applyBorder="1" applyAlignment="1">
      <alignment vertical="center" wrapText="1"/>
    </xf>
    <xf numFmtId="4" fontId="4" fillId="0" borderId="10" xfId="0" applyNumberFormat="1" applyFont="1" applyBorder="1" applyAlignment="1">
      <alignment vertical="center" wrapText="1"/>
    </xf>
    <xf numFmtId="4" fontId="0" fillId="0" borderId="0" xfId="0" applyNumberFormat="1" applyAlignment="1">
      <alignment vertical="center" wrapText="1"/>
    </xf>
    <xf numFmtId="4" fontId="0" fillId="6" borderId="1" xfId="0" applyNumberFormat="1" applyFill="1" applyBorder="1" applyAlignment="1">
      <alignment vertical="center" wrapText="1"/>
    </xf>
    <xf numFmtId="0" fontId="10" fillId="0" borderId="0" xfId="0" applyFont="1"/>
    <xf numFmtId="0" fontId="9" fillId="0" borderId="0" xfId="0" applyFont="1"/>
    <xf numFmtId="0" fontId="4" fillId="0" borderId="0" xfId="0" applyFont="1" applyAlignment="1">
      <alignment vertical="center"/>
    </xf>
    <xf numFmtId="4" fontId="6" fillId="0" borderId="0" xfId="564" applyNumberFormat="1" applyFont="1" applyAlignment="1">
      <alignment vertical="center" wrapText="1"/>
    </xf>
    <xf numFmtId="4" fontId="4" fillId="0" borderId="0" xfId="564" applyNumberFormat="1" applyAlignment="1">
      <alignment vertical="center" wrapText="1"/>
    </xf>
    <xf numFmtId="4" fontId="4" fillId="0" borderId="0" xfId="564" applyNumberFormat="1" applyAlignment="1">
      <alignment horizontal="center" vertical="center" wrapText="1"/>
    </xf>
    <xf numFmtId="4" fontId="10" fillId="0" borderId="0" xfId="564" applyNumberFormat="1" applyFont="1" applyAlignment="1">
      <alignment vertical="center" wrapText="1"/>
    </xf>
    <xf numFmtId="4" fontId="13" fillId="0" borderId="0" xfId="564" applyNumberFormat="1" applyFont="1" applyAlignment="1">
      <alignment horizontal="center" vertical="center" wrapText="1"/>
    </xf>
    <xf numFmtId="4" fontId="6" fillId="0" borderId="1" xfId="564" applyNumberFormat="1" applyFont="1" applyBorder="1" applyAlignment="1">
      <alignment horizontal="center" vertical="center" wrapText="1"/>
    </xf>
    <xf numFmtId="0" fontId="6" fillId="0" borderId="1" xfId="564" applyFont="1" applyBorder="1" applyAlignment="1">
      <alignment horizontal="center" vertical="center" wrapText="1"/>
    </xf>
    <xf numFmtId="4" fontId="9" fillId="10" borderId="9" xfId="564" applyNumberFormat="1" applyFont="1" applyFill="1" applyBorder="1" applyAlignment="1">
      <alignment horizontal="center" vertical="center" wrapText="1"/>
    </xf>
    <xf numFmtId="4" fontId="10" fillId="10" borderId="9" xfId="564" applyNumberFormat="1" applyFont="1" applyFill="1" applyBorder="1" applyAlignment="1">
      <alignment vertical="center" wrapText="1"/>
    </xf>
    <xf numFmtId="4" fontId="9" fillId="10" borderId="9" xfId="564" applyNumberFormat="1" applyFont="1" applyFill="1" applyBorder="1" applyAlignment="1">
      <alignment vertical="center" wrapText="1"/>
    </xf>
    <xf numFmtId="4" fontId="4" fillId="7" borderId="1" xfId="564" applyNumberFormat="1" applyFill="1" applyBorder="1" applyAlignment="1">
      <alignment horizontal="center" vertical="center" wrapText="1"/>
    </xf>
    <xf numFmtId="0" fontId="10" fillId="7" borderId="1" xfId="564" applyFont="1" applyFill="1" applyBorder="1" applyAlignment="1">
      <alignment horizontal="center" vertical="center" wrapText="1"/>
    </xf>
    <xf numFmtId="4" fontId="10" fillId="7" borderId="1" xfId="564" applyNumberFormat="1" applyFont="1" applyFill="1" applyBorder="1" applyAlignment="1">
      <alignment horizontal="center" vertical="center" wrapText="1"/>
    </xf>
    <xf numFmtId="4" fontId="9" fillId="5" borderId="9" xfId="564" applyNumberFormat="1" applyFont="1" applyFill="1" applyBorder="1" applyAlignment="1">
      <alignment horizontal="center" vertical="center" wrapText="1"/>
    </xf>
    <xf numFmtId="4" fontId="10" fillId="5" borderId="9" xfId="564" applyNumberFormat="1" applyFont="1" applyFill="1" applyBorder="1" applyAlignment="1">
      <alignment vertical="center" wrapText="1"/>
    </xf>
    <xf numFmtId="4" fontId="9" fillId="5" borderId="9" xfId="564" applyNumberFormat="1" applyFont="1" applyFill="1" applyBorder="1" applyAlignment="1">
      <alignment vertical="center" wrapText="1"/>
    </xf>
    <xf numFmtId="4" fontId="10" fillId="0" borderId="1" xfId="564" applyNumberFormat="1" applyFont="1" applyBorder="1" applyAlignment="1">
      <alignment horizontal="center" vertical="center" wrapText="1"/>
    </xf>
    <xf numFmtId="0" fontId="10" fillId="0" borderId="1" xfId="564" applyFont="1" applyBorder="1" applyAlignment="1">
      <alignment horizontal="center" vertical="center" wrapText="1"/>
    </xf>
    <xf numFmtId="0" fontId="4" fillId="0" borderId="0" xfId="564" applyAlignment="1">
      <alignment horizontal="center" vertical="center" wrapText="1"/>
    </xf>
    <xf numFmtId="0" fontId="4" fillId="0" borderId="0" xfId="564" applyAlignment="1">
      <alignment vertical="center" wrapText="1"/>
    </xf>
    <xf numFmtId="4" fontId="4" fillId="0" borderId="0" xfId="564" applyNumberFormat="1" applyAlignment="1">
      <alignment horizontal="left" vertical="center" wrapText="1"/>
    </xf>
    <xf numFmtId="4" fontId="4" fillId="2" borderId="0" xfId="564" applyNumberFormat="1" applyFill="1" applyAlignment="1">
      <alignment vertical="center" wrapText="1"/>
    </xf>
    <xf numFmtId="4" fontId="4" fillId="0" borderId="0" xfId="564" applyNumberFormat="1" applyAlignment="1">
      <alignment horizontal="left" vertical="center"/>
    </xf>
    <xf numFmtId="165" fontId="4" fillId="0" borderId="0" xfId="394" applyFont="1" applyAlignment="1">
      <alignment vertical="center" wrapText="1"/>
    </xf>
    <xf numFmtId="4" fontId="32" fillId="8" borderId="1" xfId="564" applyNumberFormat="1" applyFont="1" applyFill="1" applyBorder="1" applyAlignment="1">
      <alignment vertical="center" wrapText="1"/>
    </xf>
    <xf numFmtId="4" fontId="10" fillId="10" borderId="4" xfId="564" applyNumberFormat="1" applyFont="1" applyFill="1" applyBorder="1" applyAlignment="1">
      <alignment vertical="center" wrapText="1"/>
    </xf>
    <xf numFmtId="0" fontId="9" fillId="7" borderId="1" xfId="564" applyFont="1" applyFill="1" applyBorder="1" applyAlignment="1">
      <alignment horizontal="center" vertical="center" wrapText="1"/>
    </xf>
    <xf numFmtId="0" fontId="9" fillId="7" borderId="1" xfId="564" applyFont="1" applyFill="1" applyBorder="1" applyAlignment="1">
      <alignment vertical="center" wrapText="1"/>
    </xf>
    <xf numFmtId="0" fontId="10" fillId="7" borderId="1" xfId="564" applyFont="1" applyFill="1" applyBorder="1" applyAlignment="1">
      <alignment vertical="center" wrapText="1"/>
    </xf>
    <xf numFmtId="4" fontId="10" fillId="5" borderId="4" xfId="564" applyNumberFormat="1" applyFont="1" applyFill="1" applyBorder="1" applyAlignment="1">
      <alignment vertical="center" wrapText="1"/>
    </xf>
    <xf numFmtId="0" fontId="9" fillId="0" borderId="1" xfId="564" applyFont="1" applyBorder="1" applyAlignment="1">
      <alignment horizontal="center" vertical="center" wrapText="1"/>
    </xf>
    <xf numFmtId="0" fontId="4" fillId="0" borderId="1" xfId="564" applyBorder="1" applyAlignment="1">
      <alignment horizontal="center" vertical="center" wrapText="1"/>
    </xf>
    <xf numFmtId="0" fontId="4" fillId="0" borderId="1" xfId="564" applyBorder="1" applyAlignment="1">
      <alignment vertical="center" wrapText="1"/>
    </xf>
    <xf numFmtId="4" fontId="6" fillId="0" borderId="0" xfId="564" applyNumberFormat="1" applyFont="1" applyAlignment="1">
      <alignment horizontal="center" vertical="center" wrapText="1"/>
    </xf>
    <xf numFmtId="4" fontId="4" fillId="0" borderId="1" xfId="564" applyNumberFormat="1" applyBorder="1" applyAlignment="1">
      <alignment vertical="center" wrapText="1"/>
    </xf>
    <xf numFmtId="4" fontId="12" fillId="8" borderId="0" xfId="564" applyNumberFormat="1" applyFont="1" applyFill="1" applyAlignment="1">
      <alignment vertical="center" wrapText="1"/>
    </xf>
    <xf numFmtId="4" fontId="6" fillId="8" borderId="0" xfId="564" applyNumberFormat="1" applyFont="1" applyFill="1" applyAlignment="1">
      <alignment vertical="center" wrapText="1"/>
    </xf>
    <xf numFmtId="4" fontId="4" fillId="8" borderId="0" xfId="564" applyNumberFormat="1" applyFill="1" applyAlignment="1">
      <alignment vertical="center" wrapText="1"/>
    </xf>
    <xf numFmtId="4" fontId="14" fillId="0" borderId="0" xfId="0" applyNumberFormat="1" applyFont="1" applyAlignment="1">
      <alignment vertical="center" wrapText="1"/>
    </xf>
    <xf numFmtId="0" fontId="4" fillId="0" borderId="0" xfId="0" applyFont="1" applyAlignment="1">
      <alignment vertical="center" wrapText="1"/>
    </xf>
    <xf numFmtId="4" fontId="4" fillId="0" borderId="0" xfId="0" applyNumberFormat="1" applyFont="1" applyAlignment="1">
      <alignment vertical="center"/>
    </xf>
    <xf numFmtId="4" fontId="4" fillId="0" borderId="0" xfId="0" applyNumberFormat="1" applyFont="1" applyAlignment="1">
      <alignment horizontal="center" vertical="center" wrapText="1"/>
    </xf>
    <xf numFmtId="4" fontId="4" fillId="0" borderId="0" xfId="0" applyNumberFormat="1" applyFont="1" applyAlignment="1">
      <alignment horizontal="right" vertical="center" wrapText="1"/>
    </xf>
    <xf numFmtId="164" fontId="4" fillId="0" borderId="0" xfId="0" applyNumberFormat="1" applyFont="1" applyAlignment="1">
      <alignment horizontal="right" vertical="center" wrapText="1"/>
    </xf>
    <xf numFmtId="4" fontId="4" fillId="3" borderId="0" xfId="0" applyNumberFormat="1" applyFont="1" applyFill="1" applyAlignment="1">
      <alignment vertical="center" wrapText="1"/>
    </xf>
    <xf numFmtId="4" fontId="4" fillId="9" borderId="0" xfId="0" applyNumberFormat="1" applyFont="1" applyFill="1" applyAlignment="1">
      <alignment vertical="center" wrapText="1"/>
    </xf>
    <xf numFmtId="4" fontId="10" fillId="0" borderId="0" xfId="0" applyNumberFormat="1" applyFont="1" applyAlignment="1">
      <alignment vertical="center" wrapText="1"/>
    </xf>
    <xf numFmtId="4" fontId="16" fillId="0" borderId="0" xfId="0" applyNumberFormat="1" applyFont="1" applyAlignment="1">
      <alignment vertical="center"/>
    </xf>
    <xf numFmtId="4" fontId="16" fillId="0" borderId="0" xfId="0" applyNumberFormat="1" applyFont="1" applyAlignment="1">
      <alignment vertical="center" wrapText="1"/>
    </xf>
    <xf numFmtId="4" fontId="15" fillId="0" borderId="0" xfId="0" applyNumberFormat="1" applyFont="1" applyAlignment="1">
      <alignment horizontal="center" vertical="center" wrapText="1"/>
    </xf>
    <xf numFmtId="3" fontId="14" fillId="0" borderId="0" xfId="0" applyNumberFormat="1" applyFont="1" applyAlignment="1">
      <alignment vertical="center" wrapText="1"/>
    </xf>
    <xf numFmtId="0" fontId="5" fillId="7" borderId="1" xfId="564" applyFont="1" applyFill="1" applyBorder="1" applyAlignment="1">
      <alignment horizontal="center" vertical="center" wrapText="1"/>
    </xf>
    <xf numFmtId="3" fontId="4" fillId="0" borderId="0" xfId="0" applyNumberFormat="1" applyFont="1" applyAlignment="1">
      <alignment wrapText="1"/>
    </xf>
    <xf numFmtId="3" fontId="0" fillId="0" borderId="0" xfId="0" applyNumberFormat="1" applyAlignment="1">
      <alignment vertical="center" wrapText="1"/>
    </xf>
    <xf numFmtId="4" fontId="0" fillId="7"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4" fontId="5" fillId="0" borderId="1" xfId="0" applyNumberFormat="1" applyFont="1" applyBorder="1" applyAlignment="1">
      <alignment horizontal="center" vertical="center" wrapText="1"/>
    </xf>
    <xf numFmtId="4" fontId="16" fillId="0" borderId="0" xfId="0" applyNumberFormat="1" applyFont="1" applyAlignment="1">
      <alignment horizontal="center" vertical="center" wrapText="1"/>
    </xf>
    <xf numFmtId="49" fontId="0" fillId="7"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4" fontId="16" fillId="0" borderId="0" xfId="0" applyNumberFormat="1" applyFont="1" applyAlignment="1">
      <alignment horizontal="right" vertical="center" wrapText="1"/>
    </xf>
    <xf numFmtId="4" fontId="4" fillId="7" borderId="1" xfId="10" applyNumberFormat="1" applyFont="1" applyFill="1" applyBorder="1" applyAlignment="1">
      <alignment vertical="center" wrapText="1"/>
    </xf>
    <xf numFmtId="4" fontId="5" fillId="7" borderId="1" xfId="10" applyNumberFormat="1" applyFont="1" applyFill="1" applyBorder="1" applyAlignment="1">
      <alignment vertical="center" wrapText="1"/>
    </xf>
    <xf numFmtId="4" fontId="4" fillId="0" borderId="1" xfId="0" applyNumberFormat="1" applyFont="1" applyBorder="1" applyAlignment="1">
      <alignment vertical="center"/>
    </xf>
    <xf numFmtId="4" fontId="5" fillId="7" borderId="1" xfId="0" applyNumberFormat="1" applyFont="1" applyFill="1" applyBorder="1" applyAlignment="1">
      <alignment vertical="center" wrapText="1"/>
    </xf>
    <xf numFmtId="4" fontId="4" fillId="5" borderId="3" xfId="0" applyNumberFormat="1" applyFont="1" applyFill="1" applyBorder="1" applyAlignment="1">
      <alignment vertical="center" wrapText="1"/>
    </xf>
    <xf numFmtId="4" fontId="4" fillId="5" borderId="9" xfId="0" applyNumberFormat="1" applyFont="1" applyFill="1" applyBorder="1" applyAlignment="1">
      <alignment vertical="center" wrapText="1"/>
    </xf>
    <xf numFmtId="4" fontId="5" fillId="5" borderId="9" xfId="0" applyNumberFormat="1" applyFont="1" applyFill="1" applyBorder="1" applyAlignment="1">
      <alignment horizontal="right" vertical="center" wrapText="1"/>
    </xf>
    <xf numFmtId="4" fontId="4" fillId="5" borderId="9" xfId="0" applyNumberFormat="1" applyFont="1" applyFill="1" applyBorder="1" applyAlignment="1">
      <alignment horizontal="center" vertical="center" wrapText="1"/>
    </xf>
    <xf numFmtId="4" fontId="4" fillId="10" borderId="3" xfId="0" applyNumberFormat="1" applyFont="1" applyFill="1" applyBorder="1" applyAlignment="1">
      <alignment vertical="center" wrapText="1"/>
    </xf>
    <xf numFmtId="4" fontId="4" fillId="10" borderId="9" xfId="0" applyNumberFormat="1" applyFont="1" applyFill="1" applyBorder="1" applyAlignment="1">
      <alignment vertical="center" wrapText="1"/>
    </xf>
    <xf numFmtId="4" fontId="5" fillId="10" borderId="9" xfId="0" applyNumberFormat="1" applyFont="1" applyFill="1" applyBorder="1" applyAlignment="1">
      <alignment horizontal="right" vertical="center" wrapText="1"/>
    </xf>
    <xf numFmtId="4" fontId="4" fillId="10" borderId="9" xfId="0" applyNumberFormat="1" applyFont="1" applyFill="1" applyBorder="1" applyAlignment="1">
      <alignment horizontal="center" vertical="center" wrapText="1"/>
    </xf>
    <xf numFmtId="4" fontId="4" fillId="7" borderId="1" xfId="0" applyNumberFormat="1" applyFont="1" applyFill="1" applyBorder="1" applyAlignment="1">
      <alignment horizontal="right" vertical="center" wrapText="1"/>
    </xf>
    <xf numFmtId="4" fontId="0" fillId="7" borderId="1" xfId="0" applyNumberFormat="1" applyFill="1" applyBorder="1" applyAlignment="1">
      <alignment vertical="center" wrapText="1"/>
    </xf>
    <xf numFmtId="4" fontId="0" fillId="7" borderId="1" xfId="0" applyNumberFormat="1" applyFill="1" applyBorder="1" applyAlignment="1">
      <alignment horizontal="right" vertical="center" wrapText="1"/>
    </xf>
    <xf numFmtId="4" fontId="4" fillId="5" borderId="9" xfId="0" applyNumberFormat="1" applyFont="1" applyFill="1" applyBorder="1" applyAlignment="1">
      <alignment horizontal="right" vertical="center" wrapText="1"/>
    </xf>
    <xf numFmtId="4" fontId="4" fillId="0" borderId="1" xfId="564" applyNumberFormat="1" applyBorder="1" applyAlignment="1">
      <alignment horizontal="right" vertical="center" wrapText="1"/>
    </xf>
    <xf numFmtId="4" fontId="4" fillId="5" borderId="14" xfId="0" applyNumberFormat="1" applyFont="1" applyFill="1" applyBorder="1" applyAlignment="1">
      <alignment vertical="center" wrapText="1"/>
    </xf>
    <xf numFmtId="0" fontId="4" fillId="10" borderId="4"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32" fillId="8"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5" fillId="5" borderId="9"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32" fillId="8" borderId="1" xfId="564" applyFont="1" applyFill="1" applyBorder="1" applyAlignment="1">
      <alignment horizontal="center" vertical="center" wrapText="1"/>
    </xf>
    <xf numFmtId="164" fontId="8" fillId="0" borderId="1"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2" fillId="6" borderId="1" xfId="0" applyNumberFormat="1" applyFont="1" applyFill="1" applyBorder="1" applyAlignment="1">
      <alignment horizontal="center" vertical="center" wrapText="1"/>
    </xf>
    <xf numFmtId="164" fontId="4" fillId="4" borderId="4" xfId="0" applyNumberFormat="1" applyFont="1" applyFill="1" applyBorder="1" applyAlignment="1">
      <alignment horizontal="right" vertical="center" wrapText="1"/>
    </xf>
    <xf numFmtId="4" fontId="4" fillId="4" borderId="1" xfId="0" applyNumberFormat="1" applyFont="1" applyFill="1" applyBorder="1" applyAlignment="1">
      <alignment vertical="center" wrapText="1"/>
    </xf>
    <xf numFmtId="0" fontId="4" fillId="10" borderId="1" xfId="0" applyFont="1" applyFill="1" applyBorder="1" applyAlignment="1">
      <alignment horizontal="center" vertical="center" wrapText="1"/>
    </xf>
    <xf numFmtId="4" fontId="4" fillId="4" borderId="3" xfId="0" applyNumberFormat="1" applyFont="1" applyFill="1" applyBorder="1" applyAlignment="1">
      <alignment vertical="center" wrapText="1"/>
    </xf>
    <xf numFmtId="164" fontId="4" fillId="6" borderId="0" xfId="0" applyNumberFormat="1" applyFont="1" applyFill="1" applyAlignment="1">
      <alignment horizontal="right" vertical="center" wrapText="1"/>
    </xf>
    <xf numFmtId="164" fontId="4" fillId="0" borderId="4" xfId="0" applyNumberFormat="1" applyFont="1" applyBorder="1" applyAlignment="1">
      <alignment horizontal="right" vertical="center" wrapText="1"/>
    </xf>
    <xf numFmtId="169" fontId="4" fillId="6" borderId="1" xfId="0" applyNumberFormat="1" applyFont="1" applyFill="1" applyBorder="1" applyAlignment="1">
      <alignment horizontal="right" vertical="center" wrapText="1"/>
    </xf>
    <xf numFmtId="169" fontId="4" fillId="6" borderId="4" xfId="0" applyNumberFormat="1" applyFont="1" applyFill="1" applyBorder="1" applyAlignment="1">
      <alignment horizontal="center" vertical="center" wrapText="1"/>
    </xf>
    <xf numFmtId="164" fontId="4" fillId="5" borderId="4" xfId="0" applyNumberFormat="1" applyFont="1" applyFill="1" applyBorder="1" applyAlignment="1">
      <alignment horizontal="right" vertical="center" wrapText="1"/>
    </xf>
    <xf numFmtId="4" fontId="4" fillId="5" borderId="1" xfId="0" applyNumberFormat="1" applyFont="1" applyFill="1" applyBorder="1" applyAlignment="1">
      <alignment vertical="center" wrapText="1"/>
    </xf>
    <xf numFmtId="4" fontId="14" fillId="0" borderId="1" xfId="0" applyNumberFormat="1" applyFont="1" applyBorder="1" applyAlignment="1">
      <alignment vertical="center" wrapText="1"/>
    </xf>
    <xf numFmtId="4" fontId="14" fillId="0" borderId="3" xfId="0" applyNumberFormat="1" applyFont="1" applyBorder="1" applyAlignment="1">
      <alignment vertical="center" wrapText="1"/>
    </xf>
    <xf numFmtId="4" fontId="0" fillId="6" borderId="1" xfId="0" applyNumberFormat="1" applyFill="1" applyBorder="1" applyAlignment="1">
      <alignment horizontal="center" vertical="center" wrapText="1"/>
    </xf>
    <xf numFmtId="164" fontId="0" fillId="6" borderId="4" xfId="0" applyNumberFormat="1" applyFill="1" applyBorder="1" applyAlignment="1">
      <alignment horizontal="right" vertical="center" wrapText="1"/>
    </xf>
    <xf numFmtId="169" fontId="0" fillId="6" borderId="1" xfId="0" applyNumberFormat="1" applyFill="1" applyBorder="1" applyAlignment="1">
      <alignment horizontal="center" vertical="center" wrapText="1"/>
    </xf>
    <xf numFmtId="4" fontId="0" fillId="3" borderId="1" xfId="0" applyNumberFormat="1" applyFill="1" applyBorder="1" applyAlignment="1">
      <alignment vertical="center" wrapText="1"/>
    </xf>
    <xf numFmtId="4" fontId="0" fillId="9" borderId="1" xfId="0" applyNumberFormat="1" applyFill="1" applyBorder="1" applyAlignment="1">
      <alignment vertical="center" wrapText="1"/>
    </xf>
    <xf numFmtId="4" fontId="4" fillId="5" borderId="4" xfId="0" applyNumberFormat="1" applyFont="1" applyFill="1" applyBorder="1" applyAlignment="1">
      <alignment horizontal="center" vertical="center" wrapText="1"/>
    </xf>
    <xf numFmtId="4" fontId="4" fillId="3" borderId="1" xfId="0" applyNumberFormat="1" applyFont="1" applyFill="1" applyBorder="1" applyAlignment="1">
      <alignment horizontal="center" vertical="center" wrapText="1"/>
    </xf>
    <xf numFmtId="4" fontId="4" fillId="9" borderId="1"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4" fillId="6" borderId="1" xfId="564" applyNumberFormat="1" applyFill="1" applyBorder="1" applyAlignment="1">
      <alignment horizontal="center" vertical="center" wrapText="1"/>
    </xf>
    <xf numFmtId="4" fontId="4" fillId="0" borderId="1" xfId="564" applyNumberFormat="1" applyBorder="1" applyAlignment="1">
      <alignment horizontal="center" vertical="center" wrapText="1"/>
    </xf>
    <xf numFmtId="0" fontId="4" fillId="6" borderId="1" xfId="564" applyFill="1" applyBorder="1" applyAlignment="1">
      <alignment horizontal="center" vertical="center" wrapText="1"/>
    </xf>
    <xf numFmtId="4" fontId="10" fillId="4" borderId="3" xfId="0" applyNumberFormat="1" applyFont="1" applyFill="1" applyBorder="1" applyAlignment="1">
      <alignment vertical="center" wrapText="1"/>
    </xf>
    <xf numFmtId="4" fontId="0" fillId="0" borderId="3" xfId="0" applyNumberFormat="1" applyBorder="1" applyAlignment="1">
      <alignment vertical="center" wrapText="1"/>
    </xf>
    <xf numFmtId="4" fontId="10" fillId="0" borderId="2" xfId="0" applyNumberFormat="1" applyFont="1" applyBorder="1" applyAlignment="1">
      <alignment vertical="center" wrapText="1"/>
    </xf>
    <xf numFmtId="4" fontId="4" fillId="0" borderId="0" xfId="0" applyNumberFormat="1" applyFont="1" applyAlignment="1">
      <alignment horizontal="center" vertical="center"/>
    </xf>
    <xf numFmtId="0" fontId="4" fillId="0" borderId="0" xfId="0" applyFont="1" applyAlignment="1">
      <alignment horizontal="center" vertical="center" wrapText="1"/>
    </xf>
    <xf numFmtId="4" fontId="4" fillId="0" borderId="0" xfId="0" applyNumberFormat="1" applyFont="1" applyAlignment="1">
      <alignment horizontal="left" vertical="center" wrapText="1"/>
    </xf>
    <xf numFmtId="4" fontId="5" fillId="2" borderId="0" xfId="0" applyNumberFormat="1" applyFont="1" applyFill="1" applyAlignment="1">
      <alignment horizontal="left" vertical="center"/>
    </xf>
    <xf numFmtId="4" fontId="4" fillId="0" borderId="0" xfId="0" applyNumberFormat="1" applyFont="1" applyAlignment="1">
      <alignment horizontal="left" vertical="center"/>
    </xf>
    <xf numFmtId="4" fontId="5" fillId="2" borderId="0" xfId="0" applyNumberFormat="1" applyFont="1" applyFill="1" applyAlignment="1">
      <alignment vertical="center" wrapText="1"/>
    </xf>
    <xf numFmtId="4" fontId="5" fillId="2" borderId="0" xfId="0" applyNumberFormat="1" applyFont="1" applyFill="1" applyAlignment="1">
      <alignment horizontal="right" vertical="center" wrapText="1"/>
    </xf>
    <xf numFmtId="4" fontId="17" fillId="0" borderId="0" xfId="0" applyNumberFormat="1" applyFont="1" applyAlignment="1">
      <alignment horizontal="center" vertical="center" wrapText="1"/>
    </xf>
    <xf numFmtId="4" fontId="5" fillId="0" borderId="0" xfId="0" applyNumberFormat="1" applyFont="1" applyAlignment="1">
      <alignment vertical="center" wrapText="1"/>
    </xf>
    <xf numFmtId="4" fontId="18" fillId="0" borderId="0" xfId="0" applyNumberFormat="1" applyFont="1" applyAlignment="1">
      <alignment vertical="center" wrapText="1"/>
    </xf>
    <xf numFmtId="164" fontId="10" fillId="0" borderId="0" xfId="0" applyNumberFormat="1" applyFont="1" applyAlignment="1">
      <alignment horizontal="right" vertical="center" wrapText="1"/>
    </xf>
    <xf numFmtId="164" fontId="35" fillId="0" borderId="0" xfId="0" applyNumberFormat="1" applyFont="1" applyAlignment="1">
      <alignment horizontal="right" vertical="center" wrapText="1"/>
    </xf>
    <xf numFmtId="4" fontId="32" fillId="0" borderId="0" xfId="0" applyNumberFormat="1" applyFont="1" applyAlignment="1">
      <alignment vertical="center" wrapText="1"/>
    </xf>
    <xf numFmtId="0" fontId="4" fillId="3" borderId="0" xfId="0" applyFont="1" applyFill="1" applyAlignment="1">
      <alignment vertical="center" wrapText="1"/>
    </xf>
    <xf numFmtId="0" fontId="4" fillId="9" borderId="0" xfId="0" applyFont="1" applyFill="1" applyAlignment="1">
      <alignment vertical="center" wrapText="1"/>
    </xf>
    <xf numFmtId="4" fontId="3" fillId="7" borderId="0" xfId="564" applyNumberFormat="1" applyFont="1" applyFill="1" applyAlignment="1">
      <alignment wrapText="1"/>
    </xf>
    <xf numFmtId="1" fontId="4" fillId="7" borderId="0" xfId="564" applyNumberFormat="1" applyFill="1" applyAlignment="1">
      <alignment vertical="center" wrapText="1"/>
    </xf>
    <xf numFmtId="4" fontId="4" fillId="7" borderId="0" xfId="564" applyNumberFormat="1" applyFill="1" applyAlignment="1">
      <alignment wrapText="1"/>
    </xf>
    <xf numFmtId="1" fontId="3" fillId="7" borderId="0" xfId="564" applyNumberFormat="1" applyFont="1" applyFill="1" applyAlignment="1">
      <alignment vertical="center" wrapText="1"/>
    </xf>
    <xf numFmtId="4" fontId="2" fillId="7" borderId="5" xfId="564" applyNumberFormat="1" applyFont="1" applyFill="1" applyBorder="1" applyAlignment="1">
      <alignment horizontal="center" vertical="center" wrapText="1"/>
    </xf>
    <xf numFmtId="4" fontId="3" fillId="7" borderId="2" xfId="564" applyNumberFormat="1" applyFont="1" applyFill="1" applyBorder="1" applyAlignment="1">
      <alignment horizontal="center" vertical="center"/>
    </xf>
    <xf numFmtId="0" fontId="4" fillId="7" borderId="1" xfId="564" applyFill="1" applyBorder="1" applyAlignment="1">
      <alignment horizontal="center" vertical="center"/>
    </xf>
    <xf numFmtId="49" fontId="4" fillId="7" borderId="1" xfId="564" applyNumberFormat="1" applyFill="1" applyBorder="1" applyAlignment="1">
      <alignment horizontal="center" vertical="center" wrapText="1"/>
    </xf>
    <xf numFmtId="0" fontId="12" fillId="7" borderId="1" xfId="564" applyFont="1" applyFill="1" applyBorder="1" applyAlignment="1">
      <alignment horizontal="center" vertical="center" wrapText="1"/>
    </xf>
    <xf numFmtId="0" fontId="4" fillId="0" borderId="1" xfId="564" applyBorder="1" applyAlignment="1">
      <alignment horizontal="center" vertical="center"/>
    </xf>
    <xf numFmtId="49" fontId="4" fillId="0" borderId="1" xfId="564" applyNumberFormat="1" applyBorder="1" applyAlignment="1">
      <alignment horizontal="center" vertical="center" wrapText="1"/>
    </xf>
    <xf numFmtId="0" fontId="12" fillId="0" borderId="1" xfId="564" applyFont="1" applyBorder="1" applyAlignment="1">
      <alignment horizontal="center" vertical="center" wrapText="1"/>
    </xf>
    <xf numFmtId="4" fontId="4" fillId="7" borderId="0" xfId="564" applyNumberFormat="1" applyFill="1" applyAlignment="1">
      <alignment horizontal="center" vertical="center"/>
    </xf>
    <xf numFmtId="4" fontId="5" fillId="7" borderId="0" xfId="564" applyNumberFormat="1" applyFont="1" applyFill="1" applyAlignment="1">
      <alignment wrapText="1"/>
    </xf>
    <xf numFmtId="4" fontId="5" fillId="7" borderId="9" xfId="564" applyNumberFormat="1" applyFont="1" applyFill="1" applyBorder="1" applyAlignment="1">
      <alignment horizontal="left" wrapText="1"/>
    </xf>
    <xf numFmtId="4" fontId="4" fillId="7" borderId="9" xfId="564" applyNumberFormat="1" applyFill="1" applyBorder="1" applyAlignment="1">
      <alignment wrapText="1"/>
    </xf>
    <xf numFmtId="4" fontId="4" fillId="7" borderId="1" xfId="564" applyNumberFormat="1" applyFill="1" applyBorder="1" applyAlignment="1">
      <alignment horizontal="center" vertical="center"/>
    </xf>
    <xf numFmtId="4" fontId="4" fillId="0" borderId="1" xfId="564" applyNumberFormat="1" applyBorder="1" applyAlignment="1">
      <alignment horizontal="center" vertical="center"/>
    </xf>
    <xf numFmtId="4" fontId="5" fillId="7" borderId="1" xfId="564" applyNumberFormat="1" applyFont="1" applyFill="1" applyBorder="1" applyAlignment="1">
      <alignment horizontal="center" vertical="center"/>
    </xf>
    <xf numFmtId="0" fontId="4" fillId="7" borderId="0" xfId="564" applyFill="1" applyAlignment="1">
      <alignment horizontal="center" vertical="center"/>
    </xf>
    <xf numFmtId="4" fontId="4" fillId="7" borderId="4" xfId="564" applyNumberFormat="1" applyFill="1" applyBorder="1" applyAlignment="1">
      <alignment wrapText="1"/>
    </xf>
    <xf numFmtId="4" fontId="2" fillId="7" borderId="5" xfId="564" applyNumberFormat="1" applyFont="1" applyFill="1" applyBorder="1" applyAlignment="1">
      <alignment horizontal="center" vertical="center"/>
    </xf>
    <xf numFmtId="4" fontId="4" fillId="7" borderId="0" xfId="564" applyNumberFormat="1" applyFill="1" applyAlignment="1">
      <alignment horizontal="center" vertical="center" wrapText="1"/>
    </xf>
    <xf numFmtId="0" fontId="4" fillId="7" borderId="0" xfId="564" applyFill="1"/>
    <xf numFmtId="0" fontId="10" fillId="0" borderId="0" xfId="564" applyFont="1"/>
    <xf numFmtId="0" fontId="3" fillId="0" borderId="0" xfId="564" applyFont="1" applyAlignment="1">
      <alignment horizontal="center" vertical="center" wrapText="1"/>
    </xf>
    <xf numFmtId="0" fontId="12" fillId="0" borderId="0" xfId="564" applyFont="1" applyAlignment="1">
      <alignment vertical="top" wrapText="1"/>
    </xf>
    <xf numFmtId="0" fontId="20" fillId="0" borderId="0" xfId="564" applyFont="1" applyAlignment="1">
      <alignment vertical="top" wrapText="1"/>
    </xf>
    <xf numFmtId="0" fontId="4" fillId="0" borderId="0" xfId="564"/>
    <xf numFmtId="0" fontId="4" fillId="0" borderId="0" xfId="564" applyAlignment="1">
      <alignment horizontal="center"/>
    </xf>
    <xf numFmtId="0" fontId="4" fillId="0" borderId="0" xfId="564" applyAlignment="1">
      <alignment wrapText="1"/>
    </xf>
    <xf numFmtId="0" fontId="4" fillId="0" borderId="0" xfId="564" applyAlignment="1">
      <alignment horizontal="centerContinuous" vertical="center"/>
    </xf>
    <xf numFmtId="0" fontId="4" fillId="0" borderId="0" xfId="564" applyAlignment="1">
      <alignment horizontal="center" vertical="top"/>
    </xf>
    <xf numFmtId="0" fontId="5" fillId="0" borderId="0" xfId="564" applyFont="1"/>
    <xf numFmtId="0" fontId="5" fillId="0" borderId="0" xfId="564" applyFont="1" applyAlignment="1">
      <alignment horizontal="center"/>
    </xf>
    <xf numFmtId="0" fontId="5" fillId="0" borderId="0" xfId="564" applyFont="1" applyAlignment="1">
      <alignment wrapText="1"/>
    </xf>
    <xf numFmtId="0" fontId="5" fillId="0" borderId="0" xfId="564" applyFont="1" applyAlignment="1">
      <alignment horizontal="centerContinuous" vertical="center"/>
    </xf>
    <xf numFmtId="0" fontId="9" fillId="0" borderId="0" xfId="564" applyFont="1" applyAlignment="1">
      <alignment horizontal="center" vertical="top"/>
    </xf>
    <xf numFmtId="0" fontId="2" fillId="0" borderId="1" xfId="564" applyFont="1" applyBorder="1" applyAlignment="1">
      <alignment horizontal="center" vertical="center" wrapText="1"/>
    </xf>
    <xf numFmtId="0" fontId="12" fillId="0" borderId="1" xfId="564" applyFont="1" applyBorder="1" applyAlignment="1">
      <alignment vertical="top" wrapText="1"/>
    </xf>
    <xf numFmtId="0" fontId="12" fillId="0" borderId="1" xfId="564" applyFont="1" applyBorder="1" applyAlignment="1">
      <alignment horizontal="center" vertical="top" wrapText="1"/>
    </xf>
    <xf numFmtId="0" fontId="5" fillId="0" borderId="1" xfId="564" applyFont="1" applyBorder="1" applyAlignment="1">
      <alignment horizontal="centerContinuous" vertical="center"/>
    </xf>
    <xf numFmtId="0" fontId="12" fillId="0" borderId="0" xfId="564" applyFont="1" applyAlignment="1">
      <alignment horizontal="center" vertical="top" wrapText="1"/>
    </xf>
    <xf numFmtId="0" fontId="2" fillId="0" borderId="0" xfId="564" applyFont="1" applyAlignment="1">
      <alignment vertical="top" wrapText="1"/>
    </xf>
    <xf numFmtId="0" fontId="2" fillId="0" borderId="0" xfId="564" applyFont="1" applyAlignment="1">
      <alignment horizontal="center" vertical="top" wrapText="1"/>
    </xf>
    <xf numFmtId="0" fontId="2" fillId="0" borderId="0" xfId="564" applyFont="1" applyAlignment="1">
      <alignment horizontal="centerContinuous" vertical="center"/>
    </xf>
    <xf numFmtId="0" fontId="3" fillId="0" borderId="0" xfId="564" applyFont="1" applyAlignment="1">
      <alignment wrapText="1"/>
    </xf>
    <xf numFmtId="0" fontId="5" fillId="0" borderId="0" xfId="564" applyFont="1" applyAlignment="1">
      <alignment horizontal="center" vertical="top"/>
    </xf>
    <xf numFmtId="43" fontId="2" fillId="0" borderId="1" xfId="122" applyFont="1" applyFill="1" applyBorder="1" applyAlignment="1">
      <alignment horizontal="center" vertical="center" wrapText="1"/>
    </xf>
    <xf numFmtId="0" fontId="12" fillId="0" borderId="1" xfId="564" applyFont="1" applyBorder="1" applyAlignment="1">
      <alignment horizontal="center" vertical="top"/>
    </xf>
    <xf numFmtId="43" fontId="5" fillId="0" borderId="1" xfId="122" applyFont="1" applyFill="1" applyBorder="1" applyAlignment="1">
      <alignment horizontal="center" vertical="top"/>
    </xf>
    <xf numFmtId="0" fontId="12" fillId="0" borderId="1" xfId="122" applyNumberFormat="1" applyFont="1" applyFill="1" applyBorder="1" applyAlignment="1">
      <alignment horizontal="center" vertical="top"/>
    </xf>
    <xf numFmtId="0" fontId="12" fillId="0" borderId="0" xfId="122" applyNumberFormat="1" applyFont="1" applyFill="1" applyBorder="1" applyAlignment="1">
      <alignment horizontal="center" vertical="top"/>
    </xf>
    <xf numFmtId="43" fontId="5" fillId="0" borderId="0" xfId="122" applyFont="1" applyFill="1" applyBorder="1" applyAlignment="1">
      <alignment horizontal="center" vertical="top"/>
    </xf>
    <xf numFmtId="0" fontId="2" fillId="0" borderId="0" xfId="122" applyNumberFormat="1" applyFont="1" applyFill="1" applyBorder="1" applyAlignment="1">
      <alignment horizontal="center" vertical="top"/>
    </xf>
    <xf numFmtId="43" fontId="2" fillId="0" borderId="0" xfId="122" applyFont="1" applyFill="1" applyBorder="1" applyAlignment="1">
      <alignment horizontal="center" vertical="top"/>
    </xf>
    <xf numFmtId="43" fontId="2" fillId="0" borderId="0" xfId="122" applyFont="1" applyFill="1" applyBorder="1" applyAlignment="1">
      <alignment vertical="top" wrapText="1"/>
    </xf>
    <xf numFmtId="43" fontId="5" fillId="0" borderId="0" xfId="122" applyFont="1" applyFill="1" applyBorder="1" applyAlignment="1">
      <alignment vertical="top" wrapText="1"/>
    </xf>
    <xf numFmtId="43" fontId="5" fillId="0" borderId="0" xfId="122" applyFont="1" applyFill="1" applyBorder="1" applyAlignment="1">
      <alignment vertical="top"/>
    </xf>
    <xf numFmtId="0" fontId="3" fillId="0" borderId="1" xfId="564" applyFont="1" applyBorder="1" applyAlignment="1">
      <alignment wrapText="1"/>
    </xf>
    <xf numFmtId="0" fontId="22" fillId="0" borderId="1" xfId="564" applyFont="1" applyBorder="1" applyAlignment="1">
      <alignment wrapText="1"/>
    </xf>
    <xf numFmtId="0" fontId="22" fillId="0" borderId="0" xfId="564" applyFont="1" applyAlignment="1">
      <alignment wrapText="1"/>
    </xf>
    <xf numFmtId="43" fontId="2" fillId="0" borderId="1" xfId="122" applyFont="1" applyFill="1" applyBorder="1" applyAlignment="1">
      <alignment vertical="top" wrapText="1"/>
    </xf>
    <xf numFmtId="0" fontId="23" fillId="0" borderId="0" xfId="0" applyFont="1"/>
    <xf numFmtId="0" fontId="24" fillId="0" borderId="0" xfId="0" applyFont="1"/>
    <xf numFmtId="0" fontId="25" fillId="0" borderId="0" xfId="0" applyFont="1"/>
    <xf numFmtId="0" fontId="26" fillId="0" borderId="0" xfId="0" applyFont="1"/>
    <xf numFmtId="0" fontId="27" fillId="0" borderId="0" xfId="0" applyFont="1" applyAlignment="1">
      <alignment vertical="top" wrapText="1"/>
    </xf>
    <xf numFmtId="0" fontId="27" fillId="0" borderId="0" xfId="0" applyFont="1"/>
    <xf numFmtId="0" fontId="36" fillId="0" borderId="0" xfId="0" applyFont="1"/>
    <xf numFmtId="4" fontId="36" fillId="0" borderId="0" xfId="0" applyNumberFormat="1" applyFont="1"/>
    <xf numFmtId="4" fontId="37" fillId="0" borderId="0" xfId="0" applyNumberFormat="1" applyFont="1"/>
    <xf numFmtId="165" fontId="25" fillId="0" borderId="0" xfId="9" applyFont="1"/>
    <xf numFmtId="4" fontId="25" fillId="0" borderId="0" xfId="0" applyNumberFormat="1" applyFont="1" applyAlignment="1">
      <alignment wrapText="1"/>
    </xf>
    <xf numFmtId="171" fontId="25" fillId="0" borderId="0" xfId="0" applyNumberFormat="1" applyFont="1"/>
    <xf numFmtId="4" fontId="23" fillId="0" borderId="0" xfId="0" applyNumberFormat="1" applyFont="1" applyAlignment="1">
      <alignment horizontal="right" vertical="center"/>
    </xf>
    <xf numFmtId="4" fontId="25" fillId="0" borderId="0" xfId="0" applyNumberFormat="1" applyFont="1"/>
    <xf numFmtId="0" fontId="4" fillId="7" borderId="1" xfId="564" quotePrefix="1" applyFill="1" applyBorder="1" applyAlignment="1">
      <alignment horizontal="center" vertical="center"/>
    </xf>
    <xf numFmtId="0" fontId="4" fillId="0" borderId="1" xfId="564" quotePrefix="1" applyBorder="1" applyAlignment="1">
      <alignment horizontal="center" vertical="center"/>
    </xf>
    <xf numFmtId="4" fontId="4" fillId="0" borderId="0" xfId="564" quotePrefix="1" applyNumberFormat="1" applyAlignment="1">
      <alignment horizontal="left" vertical="center"/>
    </xf>
    <xf numFmtId="4" fontId="0" fillId="0" borderId="1" xfId="0" applyNumberFormat="1" applyBorder="1" applyAlignment="1">
      <alignment horizontal="center" vertical="center" wrapText="1"/>
    </xf>
    <xf numFmtId="4" fontId="0" fillId="8" borderId="1" xfId="0" applyNumberFormat="1" applyFill="1" applyBorder="1" applyAlignment="1">
      <alignment horizontal="center" vertical="center" wrapText="1"/>
    </xf>
    <xf numFmtId="0" fontId="0" fillId="0" borderId="1" xfId="0" applyBorder="1" applyAlignment="1">
      <alignment horizontal="center" vertical="center" wrapText="1"/>
    </xf>
    <xf numFmtId="0" fontId="40" fillId="8" borderId="5" xfId="0" applyFont="1" applyFill="1" applyBorder="1" applyAlignment="1">
      <alignment horizontal="center" vertical="center" wrapText="1"/>
    </xf>
    <xf numFmtId="169" fontId="38" fillId="6" borderId="4" xfId="0" applyNumberFormat="1" applyFont="1" applyFill="1" applyBorder="1" applyAlignment="1">
      <alignment horizontal="center" vertical="center" wrapText="1"/>
    </xf>
    <xf numFmtId="0" fontId="40" fillId="8" borderId="1" xfId="0" applyFont="1" applyFill="1" applyBorder="1" applyAlignment="1">
      <alignment horizontal="center" vertical="center" wrapText="1"/>
    </xf>
    <xf numFmtId="0" fontId="0" fillId="6" borderId="1" xfId="0" applyFill="1" applyBorder="1" applyAlignment="1">
      <alignment horizontal="center" vertical="center" wrapText="1"/>
    </xf>
    <xf numFmtId="4" fontId="0" fillId="6" borderId="4" xfId="0" applyNumberFormat="1" applyFill="1" applyBorder="1" applyAlignment="1">
      <alignment horizontal="center" vertical="center"/>
    </xf>
    <xf numFmtId="4" fontId="3" fillId="6" borderId="1" xfId="0" applyNumberFormat="1" applyFont="1" applyFill="1" applyBorder="1" applyAlignment="1">
      <alignment horizontal="center" vertical="center" wrapText="1"/>
    </xf>
    <xf numFmtId="4" fontId="34" fillId="0" borderId="1" xfId="0" applyNumberFormat="1" applyFont="1" applyBorder="1" applyAlignment="1">
      <alignment horizontal="center" wrapText="1"/>
    </xf>
    <xf numFmtId="4" fontId="4" fillId="6" borderId="0" xfId="564" applyNumberFormat="1" applyFill="1" applyAlignment="1">
      <alignment wrapText="1"/>
    </xf>
    <xf numFmtId="4" fontId="2" fillId="6" borderId="5" xfId="564" applyNumberFormat="1" applyFont="1" applyFill="1" applyBorder="1" applyAlignment="1">
      <alignment horizontal="center" vertical="center" wrapText="1"/>
    </xf>
    <xf numFmtId="4" fontId="3" fillId="6" borderId="1" xfId="564" applyNumberFormat="1" applyFont="1" applyFill="1" applyBorder="1" applyAlignment="1">
      <alignment wrapText="1"/>
    </xf>
    <xf numFmtId="4" fontId="4" fillId="6" borderId="1" xfId="564" applyNumberFormat="1" applyFill="1" applyBorder="1" applyAlignment="1">
      <alignment vertical="center" wrapText="1"/>
    </xf>
    <xf numFmtId="49" fontId="4" fillId="6" borderId="1" xfId="564" applyNumberFormat="1" applyFill="1" applyBorder="1" applyAlignment="1">
      <alignment horizontal="center" vertical="center" wrapText="1"/>
    </xf>
    <xf numFmtId="4" fontId="5" fillId="6" borderId="9" xfId="564" applyNumberFormat="1" applyFont="1" applyFill="1" applyBorder="1" applyAlignment="1">
      <alignment horizontal="left" wrapText="1"/>
    </xf>
    <xf numFmtId="0" fontId="0" fillId="7" borderId="1" xfId="564" applyFont="1" applyFill="1" applyBorder="1" applyAlignment="1">
      <alignment horizontal="center" vertical="center"/>
    </xf>
    <xf numFmtId="4" fontId="0" fillId="6" borderId="1" xfId="564" applyNumberFormat="1" applyFont="1" applyFill="1" applyBorder="1" applyAlignment="1">
      <alignment vertical="center" wrapText="1"/>
    </xf>
    <xf numFmtId="4" fontId="4" fillId="7" borderId="1" xfId="564" applyNumberFormat="1" applyFill="1" applyBorder="1" applyAlignment="1">
      <alignment wrapText="1"/>
    </xf>
    <xf numFmtId="4" fontId="18" fillId="0" borderId="0" xfId="0" applyNumberFormat="1" applyFont="1" applyAlignment="1">
      <alignment horizontal="center" vertical="center" wrapText="1"/>
    </xf>
    <xf numFmtId="4" fontId="0" fillId="0" borderId="0" xfId="0" applyNumberFormat="1" applyAlignment="1">
      <alignment horizontal="center" vertical="center" wrapText="1"/>
    </xf>
    <xf numFmtId="0" fontId="33" fillId="0" borderId="1" xfId="564" applyFont="1" applyBorder="1" applyAlignment="1">
      <alignment horizontal="center" vertical="center" wrapText="1"/>
    </xf>
    <xf numFmtId="0" fontId="0" fillId="8" borderId="5" xfId="0" applyFill="1" applyBorder="1" applyAlignment="1">
      <alignment horizontal="center" vertical="center" wrapText="1"/>
    </xf>
    <xf numFmtId="4" fontId="4" fillId="0" borderId="1" xfId="0" applyNumberFormat="1" applyFont="1" applyBorder="1" applyAlignment="1">
      <alignment wrapText="1"/>
    </xf>
    <xf numFmtId="4" fontId="0" fillId="10" borderId="9" xfId="0" applyNumberFormat="1" applyFill="1" applyBorder="1" applyAlignment="1">
      <alignment horizontal="left" vertical="center" wrapText="1"/>
    </xf>
    <xf numFmtId="0" fontId="10" fillId="0" borderId="0" xfId="0" applyFont="1" applyAlignment="1">
      <alignment horizontal="center" vertical="top"/>
    </xf>
    <xf numFmtId="14" fontId="9" fillId="0" borderId="0" xfId="0" applyNumberFormat="1" applyFont="1" applyAlignment="1">
      <alignment horizontal="center" vertical="top"/>
    </xf>
    <xf numFmtId="0" fontId="10" fillId="0" borderId="11" xfId="0" applyFont="1" applyBorder="1"/>
    <xf numFmtId="0" fontId="10" fillId="0" borderId="2" xfId="0" applyFont="1" applyBorder="1"/>
    <xf numFmtId="0" fontId="9" fillId="0" borderId="7" xfId="0" applyFont="1" applyBorder="1" applyAlignment="1">
      <alignment horizontal="center"/>
    </xf>
    <xf numFmtId="0" fontId="10" fillId="0" borderId="5" xfId="0" applyFont="1" applyBorder="1"/>
    <xf numFmtId="0" fontId="9" fillId="0" borderId="1" xfId="0" applyFont="1" applyBorder="1" applyAlignment="1">
      <alignment horizontal="center"/>
    </xf>
    <xf numFmtId="171" fontId="10" fillId="0" borderId="1" xfId="91" applyNumberFormat="1" applyFont="1" applyFill="1" applyBorder="1" applyAlignment="1">
      <alignment horizontal="center" vertical="center" wrapText="1"/>
    </xf>
    <xf numFmtId="43" fontId="10" fillId="0" borderId="1" xfId="378" applyFont="1" applyFill="1" applyBorder="1" applyAlignment="1">
      <alignment horizontal="center" vertical="center" wrapText="1"/>
    </xf>
    <xf numFmtId="171" fontId="10" fillId="0" borderId="1" xfId="0" applyNumberFormat="1" applyFont="1" applyBorder="1" applyAlignment="1">
      <alignment horizontal="center" vertical="center" wrapText="1"/>
    </xf>
    <xf numFmtId="171" fontId="9" fillId="0" borderId="13" xfId="91" applyNumberFormat="1" applyFont="1" applyFill="1" applyBorder="1" applyAlignment="1">
      <alignment horizontal="center" vertical="center" wrapText="1"/>
    </xf>
    <xf numFmtId="0" fontId="10" fillId="0" borderId="0" xfId="0" applyFont="1" applyAlignment="1">
      <alignment vertical="top" wrapText="1"/>
    </xf>
    <xf numFmtId="4" fontId="10" fillId="0" borderId="0" xfId="0" applyNumberFormat="1" applyFont="1" applyAlignment="1">
      <alignment wrapText="1"/>
    </xf>
    <xf numFmtId="0" fontId="9" fillId="0" borderId="1" xfId="0" applyFont="1" applyBorder="1" applyAlignment="1">
      <alignment horizontal="center" vertical="top" wrapText="1"/>
    </xf>
    <xf numFmtId="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7" borderId="1" xfId="0" applyFont="1" applyFill="1" applyBorder="1" applyAlignment="1">
      <alignment horizontal="center" vertical="center" wrapText="1"/>
    </xf>
    <xf numFmtId="171" fontId="10" fillId="0" borderId="12" xfId="0" applyNumberFormat="1" applyFont="1" applyBorder="1" applyAlignment="1">
      <alignment horizontal="center" vertical="center" wrapText="1"/>
    </xf>
    <xf numFmtId="171" fontId="10" fillId="0" borderId="12" xfId="92" applyNumberFormat="1" applyFont="1" applyFill="1" applyBorder="1" applyAlignment="1">
      <alignment horizontal="center" vertical="center" wrapText="1"/>
    </xf>
    <xf numFmtId="0" fontId="9" fillId="0" borderId="13" xfId="0" applyFont="1" applyBorder="1" applyAlignment="1">
      <alignment horizontal="center" vertical="top" wrapText="1"/>
    </xf>
    <xf numFmtId="171" fontId="10" fillId="0" borderId="13" xfId="0" applyNumberFormat="1" applyFont="1" applyBorder="1" applyAlignment="1">
      <alignment horizontal="center" vertical="center" wrapText="1"/>
    </xf>
    <xf numFmtId="0" fontId="10" fillId="0" borderId="13" xfId="92" applyNumberFormat="1" applyFont="1" applyFill="1" applyBorder="1" applyAlignment="1">
      <alignment horizontal="center" vertical="center" wrapText="1"/>
    </xf>
    <xf numFmtId="0" fontId="9" fillId="0" borderId="13" xfId="0" applyFont="1" applyBorder="1" applyAlignment="1">
      <alignment vertical="top" wrapText="1"/>
    </xf>
    <xf numFmtId="171" fontId="9" fillId="7" borderId="13" xfId="91" applyNumberFormat="1" applyFont="1" applyFill="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vertical="center"/>
    </xf>
    <xf numFmtId="0" fontId="9" fillId="0" borderId="2" xfId="0" applyFont="1" applyBorder="1" applyAlignment="1">
      <alignment horizontal="center" vertical="top" wrapText="1"/>
    </xf>
    <xf numFmtId="0" fontId="10" fillId="0" borderId="1" xfId="0" applyFont="1" applyBorder="1" applyAlignment="1">
      <alignment vertical="center" wrapText="1"/>
    </xf>
    <xf numFmtId="4" fontId="4" fillId="0" borderId="1" xfId="0" applyNumberFormat="1" applyFont="1" applyBorder="1" applyAlignment="1">
      <alignment horizontal="center" vertical="center"/>
    </xf>
    <xf numFmtId="49" fontId="28" fillId="0" borderId="0" xfId="0" applyNumberFormat="1" applyFont="1" applyAlignment="1">
      <alignment horizontal="left" vertical="top" wrapText="1"/>
    </xf>
    <xf numFmtId="0" fontId="9" fillId="0" borderId="2" xfId="0" applyFont="1" applyBorder="1" applyAlignment="1">
      <alignment horizontal="center" vertical="center"/>
    </xf>
    <xf numFmtId="0" fontId="10" fillId="0" borderId="5" xfId="0" applyFont="1" applyBorder="1" applyAlignment="1">
      <alignment horizontal="center" vertical="center"/>
    </xf>
    <xf numFmtId="0" fontId="9" fillId="0" borderId="0" xfId="0" applyFont="1" applyAlignment="1">
      <alignment horizontal="center" vertical="top" wrapText="1"/>
    </xf>
    <xf numFmtId="0" fontId="11" fillId="0" borderId="0" xfId="0" applyFont="1" applyAlignment="1">
      <alignment horizontal="center" vertical="top"/>
    </xf>
    <xf numFmtId="0" fontId="9" fillId="0" borderId="0" xfId="0" applyFont="1" applyAlignment="1">
      <alignment horizontal="center" vertical="top"/>
    </xf>
    <xf numFmtId="0" fontId="9" fillId="0" borderId="3" xfId="0" applyFont="1" applyBorder="1" applyAlignment="1">
      <alignment horizontal="center"/>
    </xf>
    <xf numFmtId="0" fontId="9" fillId="0" borderId="9" xfId="0" applyFont="1" applyBorder="1" applyAlignment="1">
      <alignment horizontal="center"/>
    </xf>
    <xf numFmtId="0" fontId="9" fillId="0" borderId="4" xfId="0" applyFont="1" applyBorder="1" applyAlignment="1">
      <alignment horizontal="center"/>
    </xf>
    <xf numFmtId="0" fontId="9" fillId="0" borderId="10" xfId="0" applyFont="1" applyBorder="1" applyAlignment="1">
      <alignment horizontal="center"/>
    </xf>
    <xf numFmtId="0" fontId="10" fillId="0" borderId="14" xfId="0" applyFont="1" applyBorder="1" applyAlignment="1">
      <alignment horizontal="center"/>
    </xf>
    <xf numFmtId="0" fontId="10" fillId="0" borderId="8" xfId="0" applyFont="1" applyBorder="1" applyAlignment="1">
      <alignment horizontal="center"/>
    </xf>
    <xf numFmtId="0" fontId="15" fillId="0" borderId="0" xfId="564" applyFont="1" applyAlignment="1">
      <alignment horizontal="center" vertical="center" wrapText="1"/>
    </xf>
    <xf numFmtId="0" fontId="15" fillId="0" borderId="0" xfId="564" applyFont="1" applyAlignment="1">
      <alignment horizontal="center" vertical="top"/>
    </xf>
    <xf numFmtId="0" fontId="5" fillId="0" borderId="0" xfId="0" applyFont="1" applyAlignment="1">
      <alignment horizontal="center" vertical="top"/>
    </xf>
    <xf numFmtId="0" fontId="2" fillId="0" borderId="0" xfId="0" applyFont="1" applyAlignment="1">
      <alignment horizontal="center" vertical="top"/>
    </xf>
    <xf numFmtId="0" fontId="6" fillId="0" borderId="0" xfId="0" applyFont="1" applyAlignment="1">
      <alignment horizontal="center" vertical="top"/>
    </xf>
    <xf numFmtId="0" fontId="2" fillId="0" borderId="1" xfId="564" applyFont="1" applyBorder="1" applyAlignment="1">
      <alignment horizontal="center" vertical="center" wrapText="1"/>
    </xf>
    <xf numFmtId="0" fontId="4" fillId="0" borderId="1" xfId="564" applyBorder="1" applyAlignment="1">
      <alignment horizontal="center" vertical="center" wrapText="1"/>
    </xf>
    <xf numFmtId="0" fontId="2" fillId="0" borderId="0" xfId="564" applyFont="1" applyAlignment="1">
      <alignment vertical="top" wrapText="1"/>
    </xf>
    <xf numFmtId="0" fontId="3" fillId="0" borderId="0" xfId="564" applyFont="1" applyAlignment="1">
      <alignment vertical="top" wrapText="1"/>
    </xf>
    <xf numFmtId="0" fontId="3" fillId="0" borderId="0" xfId="564" applyFont="1" applyAlignment="1">
      <alignment wrapText="1"/>
    </xf>
    <xf numFmtId="0" fontId="2" fillId="0" borderId="3" xfId="564" applyFont="1" applyBorder="1" applyAlignment="1">
      <alignment horizontal="center" vertical="top" wrapText="1"/>
    </xf>
    <xf numFmtId="0" fontId="2" fillId="0" borderId="9" xfId="564" applyFont="1" applyBorder="1" applyAlignment="1">
      <alignment horizontal="center" vertical="top" wrapText="1"/>
    </xf>
    <xf numFmtId="0" fontId="2" fillId="0" borderId="4" xfId="564" applyFont="1" applyBorder="1" applyAlignment="1">
      <alignment horizontal="center" vertical="top" wrapText="1"/>
    </xf>
    <xf numFmtId="0" fontId="21" fillId="0" borderId="3" xfId="564" applyFont="1" applyBorder="1" applyAlignment="1">
      <alignment horizontal="left" vertical="top" wrapText="1"/>
    </xf>
    <xf numFmtId="0" fontId="21" fillId="0" borderId="9" xfId="564" applyFont="1" applyBorder="1" applyAlignment="1">
      <alignment horizontal="left" vertical="top" wrapText="1"/>
    </xf>
    <xf numFmtId="0" fontId="21" fillId="0" borderId="4" xfId="564" applyFont="1" applyBorder="1" applyAlignment="1">
      <alignment horizontal="left" vertical="top" wrapText="1"/>
    </xf>
    <xf numFmtId="0" fontId="2" fillId="0" borderId="1" xfId="564" applyFont="1" applyBorder="1" applyAlignment="1">
      <alignment horizontal="left" vertical="top" wrapText="1"/>
    </xf>
    <xf numFmtId="0" fontId="21" fillId="0" borderId="1" xfId="564" applyFont="1" applyBorder="1" applyAlignment="1">
      <alignment horizontal="left" vertical="top" wrapText="1"/>
    </xf>
    <xf numFmtId="0" fontId="12" fillId="0" borderId="0" xfId="564" applyFont="1" applyAlignment="1">
      <alignment vertical="top" wrapText="1"/>
    </xf>
    <xf numFmtId="0" fontId="4" fillId="0" borderId="0" xfId="564" applyAlignment="1">
      <alignment wrapText="1"/>
    </xf>
    <xf numFmtId="0" fontId="3" fillId="0" borderId="1" xfId="564" applyFont="1" applyBorder="1" applyAlignment="1">
      <alignment horizontal="center" vertical="center" wrapText="1"/>
    </xf>
    <xf numFmtId="4" fontId="4" fillId="7" borderId="0" xfId="564" quotePrefix="1" applyNumberFormat="1" applyFill="1" applyAlignment="1">
      <alignment horizontal="left" wrapText="1"/>
    </xf>
    <xf numFmtId="4" fontId="4" fillId="7" borderId="0" xfId="564" applyNumberFormat="1" applyFill="1" applyAlignment="1">
      <alignment horizontal="left" wrapText="1"/>
    </xf>
    <xf numFmtId="4" fontId="15" fillId="7" borderId="0" xfId="564" applyNumberFormat="1" applyFont="1" applyFill="1" applyAlignment="1">
      <alignment horizontal="center" vertical="center"/>
    </xf>
    <xf numFmtId="4" fontId="16" fillId="7" borderId="0" xfId="564" applyNumberFormat="1" applyFont="1" applyFill="1"/>
    <xf numFmtId="4" fontId="19" fillId="7" borderId="3" xfId="564" applyNumberFormat="1" applyFont="1" applyFill="1" applyBorder="1" applyAlignment="1">
      <alignment horizontal="center" vertical="center"/>
    </xf>
    <xf numFmtId="4" fontId="19" fillId="7" borderId="9" xfId="564" applyNumberFormat="1" applyFont="1" applyFill="1" applyBorder="1" applyAlignment="1">
      <alignment horizontal="center" vertical="center"/>
    </xf>
    <xf numFmtId="4" fontId="19" fillId="7" borderId="4" xfId="564" applyNumberFormat="1" applyFont="1" applyFill="1" applyBorder="1" applyAlignment="1">
      <alignment horizontal="center" vertical="center"/>
    </xf>
    <xf numFmtId="4" fontId="2" fillId="7" borderId="3" xfId="564" applyNumberFormat="1" applyFont="1" applyFill="1" applyBorder="1" applyAlignment="1">
      <alignment horizontal="center" vertical="center"/>
    </xf>
    <xf numFmtId="4" fontId="2" fillId="7" borderId="9" xfId="564" applyNumberFormat="1" applyFont="1" applyFill="1" applyBorder="1" applyAlignment="1">
      <alignment horizontal="center" vertical="center"/>
    </xf>
    <xf numFmtId="4" fontId="2" fillId="7" borderId="4" xfId="564" applyNumberFormat="1" applyFont="1" applyFill="1" applyBorder="1" applyAlignment="1">
      <alignment horizontal="center" vertical="center"/>
    </xf>
    <xf numFmtId="4" fontId="2" fillId="7" borderId="1" xfId="564" applyNumberFormat="1" applyFont="1" applyFill="1" applyBorder="1" applyAlignment="1">
      <alignment horizontal="center" vertical="center"/>
    </xf>
    <xf numFmtId="4" fontId="2" fillId="7" borderId="5" xfId="564" applyNumberFormat="1" applyFont="1" applyFill="1" applyBorder="1" applyAlignment="1">
      <alignment horizontal="center" vertical="center" wrapText="1"/>
    </xf>
    <xf numFmtId="4" fontId="2" fillId="7" borderId="1" xfId="564" applyNumberFormat="1" applyFont="1" applyFill="1" applyBorder="1" applyAlignment="1">
      <alignment horizontal="center" vertical="center" wrapText="1"/>
    </xf>
    <xf numFmtId="4" fontId="5" fillId="7" borderId="0" xfId="564" applyNumberFormat="1" applyFont="1" applyFill="1" applyAlignment="1">
      <alignment horizontal="center" vertical="center"/>
    </xf>
    <xf numFmtId="4" fontId="4" fillId="7" borderId="0" xfId="564" applyNumberFormat="1" applyFill="1" applyAlignment="1">
      <alignment horizontal="center" vertical="center"/>
    </xf>
    <xf numFmtId="43" fontId="9" fillId="0" borderId="0" xfId="122" applyFont="1" applyFill="1" applyBorder="1" applyAlignment="1">
      <alignment horizontal="center" vertical="center" wrapText="1"/>
    </xf>
    <xf numFmtId="0" fontId="9" fillId="0" borderId="0" xfId="564" applyFont="1" applyAlignment="1">
      <alignment horizontal="center" vertical="center"/>
    </xf>
    <xf numFmtId="0" fontId="12" fillId="0" borderId="0" xfId="564" applyFont="1" applyAlignment="1">
      <alignment horizontal="center" vertical="top"/>
    </xf>
    <xf numFmtId="4" fontId="5" fillId="0" borderId="0" xfId="564" applyNumberFormat="1" applyFont="1" applyAlignment="1">
      <alignment horizontal="center" vertical="top"/>
    </xf>
    <xf numFmtId="4" fontId="4" fillId="7" borderId="0" xfId="564" quotePrefix="1" applyNumberFormat="1" applyFill="1" applyAlignment="1">
      <alignment horizontal="left" vertical="center" wrapText="1"/>
    </xf>
    <xf numFmtId="4" fontId="4" fillId="7" borderId="0" xfId="564" applyNumberFormat="1" applyFill="1" applyAlignment="1">
      <alignment horizontal="left" vertical="center" wrapText="1"/>
    </xf>
    <xf numFmtId="4" fontId="3" fillId="7" borderId="1" xfId="564" applyNumberFormat="1" applyFont="1" applyFill="1" applyBorder="1" applyAlignment="1">
      <alignment wrapText="1"/>
    </xf>
    <xf numFmtId="4" fontId="5" fillId="7" borderId="3" xfId="564" applyNumberFormat="1" applyFont="1" applyFill="1" applyBorder="1" applyAlignment="1">
      <alignment horizontal="left" wrapText="1"/>
    </xf>
    <xf numFmtId="4" fontId="5" fillId="7" borderId="9" xfId="564" applyNumberFormat="1" applyFont="1" applyFill="1" applyBorder="1" applyAlignment="1">
      <alignment horizontal="left" wrapText="1"/>
    </xf>
    <xf numFmtId="4" fontId="5" fillId="7" borderId="1" xfId="564" applyNumberFormat="1" applyFont="1" applyFill="1" applyBorder="1" applyAlignment="1">
      <alignment horizontal="left" wrapText="1"/>
    </xf>
    <xf numFmtId="4" fontId="4" fillId="7" borderId="5" xfId="564" applyNumberFormat="1" applyFill="1" applyBorder="1" applyAlignment="1">
      <alignment horizontal="left" wrapText="1"/>
    </xf>
    <xf numFmtId="4" fontId="4" fillId="7" borderId="1" xfId="564" applyNumberFormat="1" applyFill="1" applyBorder="1" applyAlignment="1">
      <alignment horizontal="left" wrapText="1"/>
    </xf>
    <xf numFmtId="4" fontId="4" fillId="7" borderId="1" xfId="564" applyNumberFormat="1" applyFill="1" applyBorder="1" applyAlignment="1">
      <alignment horizontal="left" vertical="center" wrapText="1"/>
    </xf>
    <xf numFmtId="4" fontId="4" fillId="7" borderId="1" xfId="564" applyNumberFormat="1" applyFill="1" applyBorder="1" applyAlignment="1">
      <alignment horizontal="left" vertical="center"/>
    </xf>
    <xf numFmtId="4" fontId="2" fillId="7" borderId="2" xfId="564" applyNumberFormat="1" applyFont="1" applyFill="1" applyBorder="1" applyAlignment="1">
      <alignment horizontal="center" vertical="center" wrapText="1"/>
    </xf>
    <xf numFmtId="4" fontId="2" fillId="7" borderId="7" xfId="564" applyNumberFormat="1" applyFont="1" applyFill="1" applyBorder="1" applyAlignment="1">
      <alignment horizontal="center" vertical="center" wrapText="1"/>
    </xf>
    <xf numFmtId="4" fontId="3" fillId="7" borderId="5" xfId="564" applyNumberFormat="1" applyFont="1" applyFill="1" applyBorder="1" applyAlignment="1">
      <alignment horizontal="center" vertical="center" wrapText="1"/>
    </xf>
    <xf numFmtId="4" fontId="5" fillId="10" borderId="3" xfId="0" applyNumberFormat="1" applyFont="1" applyFill="1" applyBorder="1" applyAlignment="1">
      <alignment horizontal="center" vertical="center" wrapText="1"/>
    </xf>
    <xf numFmtId="4" fontId="5" fillId="10" borderId="9" xfId="0" applyNumberFormat="1" applyFont="1" applyFill="1" applyBorder="1" applyAlignment="1">
      <alignment horizontal="center" vertical="center" wrapText="1"/>
    </xf>
    <xf numFmtId="4" fontId="5" fillId="10" borderId="4" xfId="0" applyNumberFormat="1"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49" fontId="5" fillId="5" borderId="9" xfId="0" applyNumberFormat="1" applyFont="1" applyFill="1" applyBorder="1" applyAlignment="1">
      <alignment horizontal="center" vertical="center" wrapText="1"/>
    </xf>
    <xf numFmtId="49" fontId="5" fillId="5" borderId="4" xfId="0" applyNumberFormat="1" applyFont="1" applyFill="1" applyBorder="1" applyAlignment="1">
      <alignment horizontal="center" vertical="center" wrapText="1"/>
    </xf>
    <xf numFmtId="0" fontId="5" fillId="5" borderId="9" xfId="0" applyFont="1" applyFill="1" applyBorder="1" applyAlignment="1">
      <alignment horizontal="center" vertical="center" wrapText="1"/>
    </xf>
    <xf numFmtId="4" fontId="15" fillId="0" borderId="0" xfId="0" applyNumberFormat="1" applyFont="1" applyAlignment="1">
      <alignment horizontal="center" vertical="center" wrapText="1"/>
    </xf>
    <xf numFmtId="4" fontId="2" fillId="0" borderId="3" xfId="0" applyNumberFormat="1" applyFont="1" applyBorder="1" applyAlignment="1">
      <alignment horizontal="center" vertical="center" wrapText="1"/>
    </xf>
    <xf numFmtId="4" fontId="2" fillId="0" borderId="9" xfId="0" applyNumberFormat="1" applyFont="1" applyBorder="1" applyAlignment="1">
      <alignment vertical="center" wrapText="1"/>
    </xf>
    <xf numFmtId="4" fontId="2" fillId="0" borderId="4" xfId="0" applyNumberFormat="1" applyFont="1" applyBorder="1" applyAlignment="1">
      <alignment vertical="center" wrapText="1"/>
    </xf>
    <xf numFmtId="4" fontId="2" fillId="0" borderId="9"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0" borderId="7"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5" xfId="0" applyNumberFormat="1" applyFont="1" applyBorder="1" applyAlignment="1">
      <alignment vertical="center" wrapText="1"/>
    </xf>
    <xf numFmtId="4" fontId="2" fillId="0" borderId="7" xfId="0" applyNumberFormat="1" applyFont="1" applyBorder="1" applyAlignment="1">
      <alignment vertical="center" wrapText="1"/>
    </xf>
    <xf numFmtId="4" fontId="4" fillId="0" borderId="0" xfId="0" quotePrefix="1" applyNumberFormat="1" applyFont="1" applyAlignment="1">
      <alignment horizontal="left" vertical="center" wrapText="1"/>
    </xf>
    <xf numFmtId="4" fontId="4" fillId="0" borderId="0" xfId="0" applyNumberFormat="1" applyFont="1" applyAlignment="1">
      <alignment horizontal="left" vertical="center" wrapText="1"/>
    </xf>
    <xf numFmtId="4" fontId="4" fillId="0" borderId="0" xfId="0" applyNumberFormat="1" applyFont="1" applyAlignment="1">
      <alignment horizontal="center" vertical="center" wrapText="1"/>
    </xf>
    <xf numFmtId="4" fontId="5" fillId="0" borderId="0" xfId="0" applyNumberFormat="1" applyFont="1" applyAlignment="1">
      <alignment horizontal="center" vertical="center" wrapText="1"/>
    </xf>
    <xf numFmtId="4" fontId="5" fillId="0" borderId="0" xfId="0" applyNumberFormat="1" applyFont="1" applyAlignment="1">
      <alignment horizontal="left" vertical="center" wrapText="1"/>
    </xf>
    <xf numFmtId="4" fontId="17" fillId="0" borderId="0" xfId="0" applyNumberFormat="1" applyFont="1" applyAlignment="1">
      <alignment horizontal="center" vertical="center" wrapText="1"/>
    </xf>
    <xf numFmtId="4" fontId="0" fillId="0" borderId="0" xfId="0" quotePrefix="1" applyNumberFormat="1" applyAlignment="1">
      <alignment horizontal="left" vertical="center" wrapText="1"/>
    </xf>
    <xf numFmtId="4" fontId="4" fillId="0" borderId="0" xfId="0" applyNumberFormat="1" applyFont="1" applyAlignment="1">
      <alignment vertical="center" wrapText="1"/>
    </xf>
    <xf numFmtId="4" fontId="5" fillId="10" borderId="3" xfId="0" applyNumberFormat="1" applyFont="1" applyFill="1" applyBorder="1" applyAlignment="1">
      <alignment horizontal="left" vertical="center" wrapText="1"/>
    </xf>
    <xf numFmtId="4" fontId="5" fillId="10" borderId="9" xfId="0" applyNumberFormat="1" applyFont="1" applyFill="1" applyBorder="1" applyAlignment="1">
      <alignment horizontal="left" vertical="center" wrapText="1"/>
    </xf>
    <xf numFmtId="4" fontId="0" fillId="10" borderId="9" xfId="0" applyNumberFormat="1" applyFill="1" applyBorder="1" applyAlignment="1">
      <alignment horizontal="left" vertical="center" wrapText="1"/>
    </xf>
    <xf numFmtId="4" fontId="2" fillId="8" borderId="2" xfId="0" applyNumberFormat="1" applyFont="1" applyFill="1" applyBorder="1" applyAlignment="1">
      <alignment horizontal="center" vertical="center" wrapText="1"/>
    </xf>
    <xf numFmtId="4" fontId="2" fillId="8" borderId="7" xfId="0" applyNumberFormat="1" applyFont="1" applyFill="1" applyBorder="1" applyAlignment="1">
      <alignment horizontal="center" vertical="center" wrapText="1"/>
    </xf>
    <xf numFmtId="4" fontId="2" fillId="8" borderId="5"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9" borderId="1" xfId="0" applyFont="1" applyFill="1" applyBorder="1" applyAlignment="1">
      <alignment horizontal="center" vertical="center" wrapText="1"/>
    </xf>
    <xf numFmtId="4" fontId="5" fillId="9"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4" fontId="5" fillId="6" borderId="1" xfId="0" applyNumberFormat="1" applyFont="1" applyFill="1" applyBorder="1" applyAlignment="1">
      <alignment horizontal="center" vertical="center" wrapText="1"/>
    </xf>
    <xf numFmtId="4" fontId="2" fillId="6" borderId="3" xfId="0" applyNumberFormat="1" applyFont="1" applyFill="1" applyBorder="1" applyAlignment="1">
      <alignment horizontal="center" vertical="center" wrapText="1"/>
    </xf>
    <xf numFmtId="4" fontId="5" fillId="6" borderId="3" xfId="0" applyNumberFormat="1" applyFont="1" applyFill="1" applyBorder="1" applyAlignment="1">
      <alignment horizontal="center" vertical="center" wrapText="1"/>
    </xf>
    <xf numFmtId="164" fontId="2" fillId="6" borderId="4" xfId="0" applyNumberFormat="1" applyFont="1" applyFill="1" applyBorder="1" applyAlignment="1">
      <alignment horizontal="center" vertical="center" wrapText="1"/>
    </xf>
    <xf numFmtId="164" fontId="5" fillId="6" borderId="4"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4" fontId="11" fillId="0" borderId="0" xfId="564" applyNumberFormat="1" applyFont="1" applyAlignment="1">
      <alignment horizontal="center" vertical="center" wrapText="1"/>
    </xf>
    <xf numFmtId="4" fontId="10" fillId="0" borderId="0" xfId="564" applyNumberFormat="1" applyFont="1" applyAlignment="1">
      <alignment vertical="center" wrapText="1"/>
    </xf>
    <xf numFmtId="4" fontId="9" fillId="0" borderId="0" xfId="564" applyNumberFormat="1" applyFont="1" applyAlignment="1">
      <alignment horizontal="center" vertical="center" wrapText="1"/>
    </xf>
    <xf numFmtId="4" fontId="10" fillId="0" borderId="0" xfId="564" applyNumberFormat="1" applyFont="1" applyAlignment="1">
      <alignment horizontal="center" vertical="center" wrapText="1"/>
    </xf>
    <xf numFmtId="4" fontId="12" fillId="0" borderId="1" xfId="564" applyNumberFormat="1" applyFont="1" applyBorder="1" applyAlignment="1">
      <alignment horizontal="center" vertical="center" wrapText="1"/>
    </xf>
    <xf numFmtId="4" fontId="6" fillId="0" borderId="1" xfId="564" applyNumberFormat="1" applyFont="1" applyBorder="1" applyAlignment="1">
      <alignment horizontal="center" vertical="center" wrapText="1"/>
    </xf>
    <xf numFmtId="4" fontId="6" fillId="0" borderId="1" xfId="564" applyNumberFormat="1" applyFont="1" applyBorder="1" applyAlignment="1">
      <alignment vertical="center" wrapText="1"/>
    </xf>
    <xf numFmtId="0" fontId="12" fillId="0" borderId="1" xfId="564" applyFont="1" applyBorder="1" applyAlignment="1">
      <alignment horizontal="center" vertical="center" wrapText="1"/>
    </xf>
    <xf numFmtId="4" fontId="12" fillId="0" borderId="2" xfId="564"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4" fillId="0" borderId="5" xfId="0" applyNumberFormat="1" applyFont="1" applyBorder="1" applyAlignment="1">
      <alignment horizontal="center" vertical="center" wrapText="1"/>
    </xf>
    <xf numFmtId="4" fontId="4" fillId="0" borderId="0" xfId="564" applyNumberFormat="1" applyAlignment="1">
      <alignment horizontal="left" vertical="center" wrapText="1"/>
    </xf>
    <xf numFmtId="4" fontId="9" fillId="5" borderId="3" xfId="564" applyNumberFormat="1" applyFont="1" applyFill="1" applyBorder="1" applyAlignment="1">
      <alignment horizontal="center" vertical="center" wrapText="1"/>
    </xf>
    <xf numFmtId="4" fontId="9" fillId="5" borderId="9" xfId="564" applyNumberFormat="1" applyFont="1" applyFill="1" applyBorder="1" applyAlignment="1">
      <alignment horizontal="center" vertical="center" wrapText="1"/>
    </xf>
    <xf numFmtId="4" fontId="4" fillId="0" borderId="0" xfId="564" quotePrefix="1" applyNumberFormat="1" applyAlignment="1">
      <alignment horizontal="left" vertical="center" wrapText="1"/>
    </xf>
    <xf numFmtId="4" fontId="5" fillId="0" borderId="0" xfId="564" applyNumberFormat="1" applyFont="1" applyAlignment="1">
      <alignment horizontal="center" vertical="center" wrapText="1"/>
    </xf>
    <xf numFmtId="4" fontId="9" fillId="10" borderId="3" xfId="564" applyNumberFormat="1" applyFont="1" applyFill="1" applyBorder="1" applyAlignment="1">
      <alignment horizontal="center" vertical="center" wrapText="1"/>
    </xf>
    <xf numFmtId="4" fontId="9" fillId="10" borderId="9" xfId="564" applyNumberFormat="1" applyFont="1" applyFill="1" applyBorder="1" applyAlignment="1">
      <alignment horizontal="center" vertical="center" wrapText="1"/>
    </xf>
    <xf numFmtId="0" fontId="9" fillId="0" borderId="0" xfId="0" applyFont="1" applyAlignment="1">
      <alignment horizontal="left" vertical="top" wrapText="1"/>
    </xf>
    <xf numFmtId="0" fontId="11" fillId="0" borderId="0" xfId="0" applyFont="1" applyAlignment="1">
      <alignment horizontal="left" vertical="top" wrapText="1"/>
    </xf>
    <xf numFmtId="0" fontId="9" fillId="0" borderId="0" xfId="0" applyFont="1" applyAlignment="1">
      <alignment horizontal="left" vertical="top"/>
    </xf>
  </cellXfs>
  <cellStyles count="580">
    <cellStyle name="Euro" xfId="1" xr:uid="{00000000-0005-0000-0000-000001000000}"/>
    <cellStyle name="Euro 2" xfId="2" xr:uid="{00000000-0005-0000-0000-000002000000}"/>
    <cellStyle name="Euro 2 2" xfId="3" xr:uid="{00000000-0005-0000-0000-000003000000}"/>
    <cellStyle name="Euro 3" xfId="4" xr:uid="{00000000-0005-0000-0000-000004000000}"/>
    <cellStyle name="Euro 4" xfId="5" xr:uid="{00000000-0005-0000-0000-000005000000}"/>
    <cellStyle name="Euro 4 2" xfId="6" xr:uid="{00000000-0005-0000-0000-000006000000}"/>
    <cellStyle name="Euro 5" xfId="7" xr:uid="{00000000-0005-0000-0000-000007000000}"/>
    <cellStyle name="Euro 6" xfId="8" xr:uid="{00000000-0005-0000-0000-000008000000}"/>
    <cellStyle name="Migliaia" xfId="9" builtinId="3"/>
    <cellStyle name="Migliaia [0]" xfId="10" builtinId="6"/>
    <cellStyle name="Migliaia [0] 2" xfId="11" xr:uid="{00000000-0005-0000-0000-00000B000000}"/>
    <cellStyle name="Migliaia [0] 2 2" xfId="12" xr:uid="{00000000-0005-0000-0000-00000C000000}"/>
    <cellStyle name="Migliaia [0] 2 2 2" xfId="13" xr:uid="{00000000-0005-0000-0000-00000D000000}"/>
    <cellStyle name="Migliaia [0] 2 2 2 2" xfId="14" xr:uid="{00000000-0005-0000-0000-00000E000000}"/>
    <cellStyle name="Migliaia [0] 2 2 2 2 2" xfId="15" xr:uid="{00000000-0005-0000-0000-00000F000000}"/>
    <cellStyle name="Migliaia [0] 2 2 2 2 2 2" xfId="16" xr:uid="{00000000-0005-0000-0000-000010000000}"/>
    <cellStyle name="Migliaia [0] 2 2 2 2 3" xfId="17" xr:uid="{00000000-0005-0000-0000-000011000000}"/>
    <cellStyle name="Migliaia [0] 2 2 2 3" xfId="18" xr:uid="{00000000-0005-0000-0000-000012000000}"/>
    <cellStyle name="Migliaia [0] 2 2 2 3 2" xfId="19" xr:uid="{00000000-0005-0000-0000-000013000000}"/>
    <cellStyle name="Migliaia [0] 2 2 2 4" xfId="20" xr:uid="{00000000-0005-0000-0000-000014000000}"/>
    <cellStyle name="Migliaia [0] 2 2 3" xfId="21" xr:uid="{00000000-0005-0000-0000-000015000000}"/>
    <cellStyle name="Migliaia [0] 2 2 3 2" xfId="22" xr:uid="{00000000-0005-0000-0000-000016000000}"/>
    <cellStyle name="Migliaia [0] 2 2 3 2 2" xfId="23" xr:uid="{00000000-0005-0000-0000-000017000000}"/>
    <cellStyle name="Migliaia [0] 2 2 3 3" xfId="24" xr:uid="{00000000-0005-0000-0000-000018000000}"/>
    <cellStyle name="Migliaia [0] 2 2 4" xfId="25" xr:uid="{00000000-0005-0000-0000-000019000000}"/>
    <cellStyle name="Migliaia [0] 2 2 4 2" xfId="26" xr:uid="{00000000-0005-0000-0000-00001A000000}"/>
    <cellStyle name="Migliaia [0] 2 2 5" xfId="27" xr:uid="{00000000-0005-0000-0000-00001B000000}"/>
    <cellStyle name="Migliaia [0] 2 3" xfId="28" xr:uid="{00000000-0005-0000-0000-00001C000000}"/>
    <cellStyle name="Migliaia [0] 2 3 2" xfId="29" xr:uid="{00000000-0005-0000-0000-00001D000000}"/>
    <cellStyle name="Migliaia [0] 2 3 2 2" xfId="30" xr:uid="{00000000-0005-0000-0000-00001E000000}"/>
    <cellStyle name="Migliaia [0] 2 3 2 2 2" xfId="31" xr:uid="{00000000-0005-0000-0000-00001F000000}"/>
    <cellStyle name="Migliaia [0] 2 3 2 3" xfId="32" xr:uid="{00000000-0005-0000-0000-000020000000}"/>
    <cellStyle name="Migliaia [0] 2 3 3" xfId="33" xr:uid="{00000000-0005-0000-0000-000021000000}"/>
    <cellStyle name="Migliaia [0] 2 3 3 2" xfId="34" xr:uid="{00000000-0005-0000-0000-000022000000}"/>
    <cellStyle name="Migliaia [0] 2 3 4" xfId="35" xr:uid="{00000000-0005-0000-0000-000023000000}"/>
    <cellStyle name="Migliaia [0] 2 4" xfId="36" xr:uid="{00000000-0005-0000-0000-000024000000}"/>
    <cellStyle name="Migliaia [0] 2 4 2" xfId="37" xr:uid="{00000000-0005-0000-0000-000025000000}"/>
    <cellStyle name="Migliaia [0] 2 4 2 2" xfId="38" xr:uid="{00000000-0005-0000-0000-000026000000}"/>
    <cellStyle name="Migliaia [0] 2 4 3" xfId="39" xr:uid="{00000000-0005-0000-0000-000027000000}"/>
    <cellStyle name="Migliaia [0] 2 5" xfId="40" xr:uid="{00000000-0005-0000-0000-000028000000}"/>
    <cellStyle name="Migliaia [0] 2 5 2" xfId="41" xr:uid="{00000000-0005-0000-0000-000029000000}"/>
    <cellStyle name="Migliaia [0] 2 6" xfId="42" xr:uid="{00000000-0005-0000-0000-00002A000000}"/>
    <cellStyle name="Migliaia [0] 3" xfId="43" xr:uid="{00000000-0005-0000-0000-00002B000000}"/>
    <cellStyle name="Migliaia [0] 3 2" xfId="44" xr:uid="{00000000-0005-0000-0000-00002C000000}"/>
    <cellStyle name="Migliaia [0] 3 2 2" xfId="45" xr:uid="{00000000-0005-0000-0000-00002D000000}"/>
    <cellStyle name="Migliaia [0] 3 2 2 2" xfId="46" xr:uid="{00000000-0005-0000-0000-00002E000000}"/>
    <cellStyle name="Migliaia [0] 3 2 2 2 2" xfId="47" xr:uid="{00000000-0005-0000-0000-00002F000000}"/>
    <cellStyle name="Migliaia [0] 3 2 2 3" xfId="48" xr:uid="{00000000-0005-0000-0000-000030000000}"/>
    <cellStyle name="Migliaia [0] 3 2 3" xfId="49" xr:uid="{00000000-0005-0000-0000-000031000000}"/>
    <cellStyle name="Migliaia [0] 3 2 3 2" xfId="50" xr:uid="{00000000-0005-0000-0000-000032000000}"/>
    <cellStyle name="Migliaia [0] 3 2 4" xfId="51" xr:uid="{00000000-0005-0000-0000-000033000000}"/>
    <cellStyle name="Migliaia [0] 3 3" xfId="52" xr:uid="{00000000-0005-0000-0000-000034000000}"/>
    <cellStyle name="Migliaia [0] 3 3 2" xfId="53" xr:uid="{00000000-0005-0000-0000-000035000000}"/>
    <cellStyle name="Migliaia [0] 3 3 2 2" xfId="54" xr:uid="{00000000-0005-0000-0000-000036000000}"/>
    <cellStyle name="Migliaia [0] 3 3 3" xfId="55" xr:uid="{00000000-0005-0000-0000-000037000000}"/>
    <cellStyle name="Migliaia [0] 3 4" xfId="56" xr:uid="{00000000-0005-0000-0000-000038000000}"/>
    <cellStyle name="Migliaia [0] 3 4 2" xfId="57" xr:uid="{00000000-0005-0000-0000-000039000000}"/>
    <cellStyle name="Migliaia [0] 3 5" xfId="58" xr:uid="{00000000-0005-0000-0000-00003A000000}"/>
    <cellStyle name="Migliaia [0] 4" xfId="59" xr:uid="{00000000-0005-0000-0000-00003B000000}"/>
    <cellStyle name="Migliaia [0] 4 2" xfId="60" xr:uid="{00000000-0005-0000-0000-00003C000000}"/>
    <cellStyle name="Migliaia [0] 4 2 2" xfId="61" xr:uid="{00000000-0005-0000-0000-00003D000000}"/>
    <cellStyle name="Migliaia [0] 4 2 2 2" xfId="62" xr:uid="{00000000-0005-0000-0000-00003E000000}"/>
    <cellStyle name="Migliaia [0] 4 2 2 2 2" xfId="63" xr:uid="{00000000-0005-0000-0000-00003F000000}"/>
    <cellStyle name="Migliaia [0] 4 2 2 3" xfId="64" xr:uid="{00000000-0005-0000-0000-000040000000}"/>
    <cellStyle name="Migliaia [0] 4 2 3" xfId="65" xr:uid="{00000000-0005-0000-0000-000041000000}"/>
    <cellStyle name="Migliaia [0] 4 2 3 2" xfId="66" xr:uid="{00000000-0005-0000-0000-000042000000}"/>
    <cellStyle name="Migliaia [0] 4 2 4" xfId="67" xr:uid="{00000000-0005-0000-0000-000043000000}"/>
    <cellStyle name="Migliaia [0] 4 3" xfId="68" xr:uid="{00000000-0005-0000-0000-000044000000}"/>
    <cellStyle name="Migliaia [0] 4 3 2" xfId="69" xr:uid="{00000000-0005-0000-0000-000045000000}"/>
    <cellStyle name="Migliaia [0] 4 3 2 2" xfId="70" xr:uid="{00000000-0005-0000-0000-000046000000}"/>
    <cellStyle name="Migliaia [0] 4 3 3" xfId="71" xr:uid="{00000000-0005-0000-0000-000047000000}"/>
    <cellStyle name="Migliaia [0] 4 4" xfId="72" xr:uid="{00000000-0005-0000-0000-000048000000}"/>
    <cellStyle name="Migliaia [0] 4 4 2" xfId="73" xr:uid="{00000000-0005-0000-0000-000049000000}"/>
    <cellStyle name="Migliaia [0] 4 5" xfId="74" xr:uid="{00000000-0005-0000-0000-00004A000000}"/>
    <cellStyle name="Migliaia [0] 5" xfId="75" xr:uid="{00000000-0005-0000-0000-00004B000000}"/>
    <cellStyle name="Migliaia [0] 5 2" xfId="76" xr:uid="{00000000-0005-0000-0000-00004C000000}"/>
    <cellStyle name="Migliaia [0] 5 2 2" xfId="77" xr:uid="{00000000-0005-0000-0000-00004D000000}"/>
    <cellStyle name="Migliaia [0] 5 2 2 2" xfId="78" xr:uid="{00000000-0005-0000-0000-00004E000000}"/>
    <cellStyle name="Migliaia [0] 5 2 2 2 2" xfId="79" xr:uid="{00000000-0005-0000-0000-00004F000000}"/>
    <cellStyle name="Migliaia [0] 5 2 2 3" xfId="80" xr:uid="{00000000-0005-0000-0000-000050000000}"/>
    <cellStyle name="Migliaia [0] 5 2 3" xfId="81" xr:uid="{00000000-0005-0000-0000-000051000000}"/>
    <cellStyle name="Migliaia [0] 5 2 3 2" xfId="82" xr:uid="{00000000-0005-0000-0000-000052000000}"/>
    <cellStyle name="Migliaia [0] 5 2 4" xfId="83" xr:uid="{00000000-0005-0000-0000-000053000000}"/>
    <cellStyle name="Migliaia [0] 5 3" xfId="84" xr:uid="{00000000-0005-0000-0000-000054000000}"/>
    <cellStyle name="Migliaia [0] 5 3 2" xfId="85" xr:uid="{00000000-0005-0000-0000-000055000000}"/>
    <cellStyle name="Migliaia [0] 5 3 2 2" xfId="86" xr:uid="{00000000-0005-0000-0000-000056000000}"/>
    <cellStyle name="Migliaia [0] 5 3 3" xfId="87" xr:uid="{00000000-0005-0000-0000-000057000000}"/>
    <cellStyle name="Migliaia [0] 5 4" xfId="88" xr:uid="{00000000-0005-0000-0000-000058000000}"/>
    <cellStyle name="Migliaia [0] 5 4 2" xfId="89" xr:uid="{00000000-0005-0000-0000-000059000000}"/>
    <cellStyle name="Migliaia [0] 5 5" xfId="90" xr:uid="{00000000-0005-0000-0000-00005A000000}"/>
    <cellStyle name="Migliaia [0] 6" xfId="91" xr:uid="{00000000-0005-0000-0000-00005B000000}"/>
    <cellStyle name="Migliaia [0] 6 2" xfId="92" xr:uid="{00000000-0005-0000-0000-00005C000000}"/>
    <cellStyle name="Migliaia [0] 6 2 2" xfId="93" xr:uid="{00000000-0005-0000-0000-00005D000000}"/>
    <cellStyle name="Migliaia [0] 6 2 2 2" xfId="94" xr:uid="{00000000-0005-0000-0000-00005E000000}"/>
    <cellStyle name="Migliaia [0] 6 2 2 2 2" xfId="95" xr:uid="{00000000-0005-0000-0000-00005F000000}"/>
    <cellStyle name="Migliaia [0] 6 2 2 3" xfId="96" xr:uid="{00000000-0005-0000-0000-000060000000}"/>
    <cellStyle name="Migliaia [0] 6 2 3" xfId="97" xr:uid="{00000000-0005-0000-0000-000061000000}"/>
    <cellStyle name="Migliaia [0] 6 2 3 2" xfId="98" xr:uid="{00000000-0005-0000-0000-000062000000}"/>
    <cellStyle name="Migliaia [0] 6 2 4" xfId="99" xr:uid="{00000000-0005-0000-0000-000063000000}"/>
    <cellStyle name="Migliaia [0] 6 3" xfId="100" xr:uid="{00000000-0005-0000-0000-000064000000}"/>
    <cellStyle name="Migliaia [0] 6 3 2" xfId="101" xr:uid="{00000000-0005-0000-0000-000065000000}"/>
    <cellStyle name="Migliaia [0] 6 3 2 2" xfId="102" xr:uid="{00000000-0005-0000-0000-000066000000}"/>
    <cellStyle name="Migliaia [0] 6 3 3" xfId="103" xr:uid="{00000000-0005-0000-0000-000067000000}"/>
    <cellStyle name="Migliaia [0] 6 4" xfId="104" xr:uid="{00000000-0005-0000-0000-000068000000}"/>
    <cellStyle name="Migliaia [0] 6 4 2" xfId="105" xr:uid="{00000000-0005-0000-0000-000069000000}"/>
    <cellStyle name="Migliaia [0] 6 5" xfId="106" xr:uid="{00000000-0005-0000-0000-00006A000000}"/>
    <cellStyle name="Migliaia [0] 7" xfId="107" xr:uid="{00000000-0005-0000-0000-00006B000000}"/>
    <cellStyle name="Migliaia [0] 7 2" xfId="108" xr:uid="{00000000-0005-0000-0000-00006C000000}"/>
    <cellStyle name="Migliaia [0] 7 2 2" xfId="109" xr:uid="{00000000-0005-0000-0000-00006D000000}"/>
    <cellStyle name="Migliaia [0] 7 2 2 2" xfId="110" xr:uid="{00000000-0005-0000-0000-00006E000000}"/>
    <cellStyle name="Migliaia [0] 7 2 3" xfId="111" xr:uid="{00000000-0005-0000-0000-00006F000000}"/>
    <cellStyle name="Migliaia [0] 7 3" xfId="112" xr:uid="{00000000-0005-0000-0000-000070000000}"/>
    <cellStyle name="Migliaia [0] 7 3 2" xfId="113" xr:uid="{00000000-0005-0000-0000-000071000000}"/>
    <cellStyle name="Migliaia [0] 7 4" xfId="114" xr:uid="{00000000-0005-0000-0000-000072000000}"/>
    <cellStyle name="Migliaia [0] 8" xfId="115" xr:uid="{00000000-0005-0000-0000-000073000000}"/>
    <cellStyle name="Migliaia [0] 8 2" xfId="116" xr:uid="{00000000-0005-0000-0000-000074000000}"/>
    <cellStyle name="Migliaia [0] 8 2 2" xfId="117" xr:uid="{00000000-0005-0000-0000-000075000000}"/>
    <cellStyle name="Migliaia [0] 8 2 2 2" xfId="118" xr:uid="{00000000-0005-0000-0000-000076000000}"/>
    <cellStyle name="Migliaia [0] 8 2 3" xfId="119" xr:uid="{00000000-0005-0000-0000-000077000000}"/>
    <cellStyle name="Migliaia [0] 9" xfId="120" xr:uid="{00000000-0005-0000-0000-000078000000}"/>
    <cellStyle name="Migliaia [0] 9 2" xfId="121" xr:uid="{00000000-0005-0000-0000-000079000000}"/>
    <cellStyle name="Migliaia 10" xfId="122" xr:uid="{00000000-0005-0000-0000-00007A000000}"/>
    <cellStyle name="Migliaia 10 2" xfId="123" xr:uid="{00000000-0005-0000-0000-00007B000000}"/>
    <cellStyle name="Migliaia 10 2 2" xfId="124" xr:uid="{00000000-0005-0000-0000-00007C000000}"/>
    <cellStyle name="Migliaia 10 2 2 2" xfId="125" xr:uid="{00000000-0005-0000-0000-00007D000000}"/>
    <cellStyle name="Migliaia 10 2 2 2 2" xfId="126" xr:uid="{00000000-0005-0000-0000-00007E000000}"/>
    <cellStyle name="Migliaia 10 2 2 3" xfId="127" xr:uid="{00000000-0005-0000-0000-00007F000000}"/>
    <cellStyle name="Migliaia 10 2 3" xfId="128" xr:uid="{00000000-0005-0000-0000-000080000000}"/>
    <cellStyle name="Migliaia 10 2 3 2" xfId="129" xr:uid="{00000000-0005-0000-0000-000081000000}"/>
    <cellStyle name="Migliaia 10 2 4" xfId="130" xr:uid="{00000000-0005-0000-0000-000082000000}"/>
    <cellStyle name="Migliaia 10 3" xfId="131" xr:uid="{00000000-0005-0000-0000-000083000000}"/>
    <cellStyle name="Migliaia 10 3 2" xfId="132" xr:uid="{00000000-0005-0000-0000-000084000000}"/>
    <cellStyle name="Migliaia 10 3 2 2" xfId="133" xr:uid="{00000000-0005-0000-0000-000085000000}"/>
    <cellStyle name="Migliaia 10 3 3" xfId="134" xr:uid="{00000000-0005-0000-0000-000086000000}"/>
    <cellStyle name="Migliaia 10 4" xfId="135" xr:uid="{00000000-0005-0000-0000-000087000000}"/>
    <cellStyle name="Migliaia 10 4 2" xfId="136" xr:uid="{00000000-0005-0000-0000-000088000000}"/>
    <cellStyle name="Migliaia 10 5" xfId="137" xr:uid="{00000000-0005-0000-0000-000089000000}"/>
    <cellStyle name="Migliaia 11" xfId="138" xr:uid="{00000000-0005-0000-0000-00008A000000}"/>
    <cellStyle name="Migliaia 11 2" xfId="139" xr:uid="{00000000-0005-0000-0000-00008B000000}"/>
    <cellStyle name="Migliaia 11 2 2" xfId="140" xr:uid="{00000000-0005-0000-0000-00008C000000}"/>
    <cellStyle name="Migliaia 11 2 2 2" xfId="141" xr:uid="{00000000-0005-0000-0000-00008D000000}"/>
    <cellStyle name="Migliaia 11 2 2 2 2" xfId="142" xr:uid="{00000000-0005-0000-0000-00008E000000}"/>
    <cellStyle name="Migliaia 11 2 2 3" xfId="143" xr:uid="{00000000-0005-0000-0000-00008F000000}"/>
    <cellStyle name="Migliaia 11 2 3" xfId="144" xr:uid="{00000000-0005-0000-0000-000090000000}"/>
    <cellStyle name="Migliaia 11 2 3 2" xfId="145" xr:uid="{00000000-0005-0000-0000-000091000000}"/>
    <cellStyle name="Migliaia 11 2 4" xfId="146" xr:uid="{00000000-0005-0000-0000-000092000000}"/>
    <cellStyle name="Migliaia 11 3" xfId="147" xr:uid="{00000000-0005-0000-0000-000093000000}"/>
    <cellStyle name="Migliaia 11 3 2" xfId="148" xr:uid="{00000000-0005-0000-0000-000094000000}"/>
    <cellStyle name="Migliaia 11 3 2 2" xfId="149" xr:uid="{00000000-0005-0000-0000-000095000000}"/>
    <cellStyle name="Migliaia 11 3 3" xfId="150" xr:uid="{00000000-0005-0000-0000-000096000000}"/>
    <cellStyle name="Migliaia 11 4" xfId="151" xr:uid="{00000000-0005-0000-0000-000097000000}"/>
    <cellStyle name="Migliaia 11 4 2" xfId="152" xr:uid="{00000000-0005-0000-0000-000098000000}"/>
    <cellStyle name="Migliaia 11 5" xfId="153" xr:uid="{00000000-0005-0000-0000-000099000000}"/>
    <cellStyle name="Migliaia 12" xfId="154" xr:uid="{00000000-0005-0000-0000-00009A000000}"/>
    <cellStyle name="Migliaia 12 2" xfId="155" xr:uid="{00000000-0005-0000-0000-00009B000000}"/>
    <cellStyle name="Migliaia 12 2 2" xfId="156" xr:uid="{00000000-0005-0000-0000-00009C000000}"/>
    <cellStyle name="Migliaia 12 2 2 2" xfId="157" xr:uid="{00000000-0005-0000-0000-00009D000000}"/>
    <cellStyle name="Migliaia 12 2 2 2 2" xfId="158" xr:uid="{00000000-0005-0000-0000-00009E000000}"/>
    <cellStyle name="Migliaia 12 2 2 3" xfId="159" xr:uid="{00000000-0005-0000-0000-00009F000000}"/>
    <cellStyle name="Migliaia 12 2 3" xfId="160" xr:uid="{00000000-0005-0000-0000-0000A0000000}"/>
    <cellStyle name="Migliaia 12 2 3 2" xfId="161" xr:uid="{00000000-0005-0000-0000-0000A1000000}"/>
    <cellStyle name="Migliaia 12 2 4" xfId="162" xr:uid="{00000000-0005-0000-0000-0000A2000000}"/>
    <cellStyle name="Migliaia 12 3" xfId="163" xr:uid="{00000000-0005-0000-0000-0000A3000000}"/>
    <cellStyle name="Migliaia 12 3 2" xfId="164" xr:uid="{00000000-0005-0000-0000-0000A4000000}"/>
    <cellStyle name="Migliaia 12 3 2 2" xfId="165" xr:uid="{00000000-0005-0000-0000-0000A5000000}"/>
    <cellStyle name="Migliaia 12 3 3" xfId="166" xr:uid="{00000000-0005-0000-0000-0000A6000000}"/>
    <cellStyle name="Migliaia 12 4" xfId="167" xr:uid="{00000000-0005-0000-0000-0000A7000000}"/>
    <cellStyle name="Migliaia 12 4 2" xfId="168" xr:uid="{00000000-0005-0000-0000-0000A8000000}"/>
    <cellStyle name="Migliaia 12 5" xfId="169" xr:uid="{00000000-0005-0000-0000-0000A9000000}"/>
    <cellStyle name="Migliaia 13" xfId="170" xr:uid="{00000000-0005-0000-0000-0000AA000000}"/>
    <cellStyle name="Migliaia 13 2" xfId="171" xr:uid="{00000000-0005-0000-0000-0000AB000000}"/>
    <cellStyle name="Migliaia 13 2 2" xfId="172" xr:uid="{00000000-0005-0000-0000-0000AC000000}"/>
    <cellStyle name="Migliaia 13 2 2 2" xfId="173" xr:uid="{00000000-0005-0000-0000-0000AD000000}"/>
    <cellStyle name="Migliaia 13 2 2 2 2" xfId="174" xr:uid="{00000000-0005-0000-0000-0000AE000000}"/>
    <cellStyle name="Migliaia 13 2 2 3" xfId="175" xr:uid="{00000000-0005-0000-0000-0000AF000000}"/>
    <cellStyle name="Migliaia 13 2 3" xfId="176" xr:uid="{00000000-0005-0000-0000-0000B0000000}"/>
    <cellStyle name="Migliaia 13 2 3 2" xfId="177" xr:uid="{00000000-0005-0000-0000-0000B1000000}"/>
    <cellStyle name="Migliaia 13 2 4" xfId="178" xr:uid="{00000000-0005-0000-0000-0000B2000000}"/>
    <cellStyle name="Migliaia 13 3" xfId="179" xr:uid="{00000000-0005-0000-0000-0000B3000000}"/>
    <cellStyle name="Migliaia 13 3 2" xfId="180" xr:uid="{00000000-0005-0000-0000-0000B4000000}"/>
    <cellStyle name="Migliaia 13 3 2 2" xfId="181" xr:uid="{00000000-0005-0000-0000-0000B5000000}"/>
    <cellStyle name="Migliaia 13 3 3" xfId="182" xr:uid="{00000000-0005-0000-0000-0000B6000000}"/>
    <cellStyle name="Migliaia 13 4" xfId="183" xr:uid="{00000000-0005-0000-0000-0000B7000000}"/>
    <cellStyle name="Migliaia 13 4 2" xfId="184" xr:uid="{00000000-0005-0000-0000-0000B8000000}"/>
    <cellStyle name="Migliaia 13 5" xfId="185" xr:uid="{00000000-0005-0000-0000-0000B9000000}"/>
    <cellStyle name="Migliaia 14" xfId="186" xr:uid="{00000000-0005-0000-0000-0000BA000000}"/>
    <cellStyle name="Migliaia 14 2" xfId="187" xr:uid="{00000000-0005-0000-0000-0000BB000000}"/>
    <cellStyle name="Migliaia 14 2 2" xfId="188" xr:uid="{00000000-0005-0000-0000-0000BC000000}"/>
    <cellStyle name="Migliaia 14 2 2 2" xfId="189" xr:uid="{00000000-0005-0000-0000-0000BD000000}"/>
    <cellStyle name="Migliaia 14 2 2 2 2" xfId="190" xr:uid="{00000000-0005-0000-0000-0000BE000000}"/>
    <cellStyle name="Migliaia 14 2 2 3" xfId="191" xr:uid="{00000000-0005-0000-0000-0000BF000000}"/>
    <cellStyle name="Migliaia 14 2 3" xfId="192" xr:uid="{00000000-0005-0000-0000-0000C0000000}"/>
    <cellStyle name="Migliaia 14 2 3 2" xfId="193" xr:uid="{00000000-0005-0000-0000-0000C1000000}"/>
    <cellStyle name="Migliaia 14 2 4" xfId="194" xr:uid="{00000000-0005-0000-0000-0000C2000000}"/>
    <cellStyle name="Migliaia 14 3" xfId="195" xr:uid="{00000000-0005-0000-0000-0000C3000000}"/>
    <cellStyle name="Migliaia 14 3 2" xfId="196" xr:uid="{00000000-0005-0000-0000-0000C4000000}"/>
    <cellStyle name="Migliaia 14 3 2 2" xfId="197" xr:uid="{00000000-0005-0000-0000-0000C5000000}"/>
    <cellStyle name="Migliaia 14 3 3" xfId="198" xr:uid="{00000000-0005-0000-0000-0000C6000000}"/>
    <cellStyle name="Migliaia 14 4" xfId="199" xr:uid="{00000000-0005-0000-0000-0000C7000000}"/>
    <cellStyle name="Migliaia 14 4 2" xfId="200" xr:uid="{00000000-0005-0000-0000-0000C8000000}"/>
    <cellStyle name="Migliaia 14 5" xfId="201" xr:uid="{00000000-0005-0000-0000-0000C9000000}"/>
    <cellStyle name="Migliaia 15" xfId="202" xr:uid="{00000000-0005-0000-0000-0000CA000000}"/>
    <cellStyle name="Migliaia 15 2" xfId="203" xr:uid="{00000000-0005-0000-0000-0000CB000000}"/>
    <cellStyle name="Migliaia 15 2 2" xfId="204" xr:uid="{00000000-0005-0000-0000-0000CC000000}"/>
    <cellStyle name="Migliaia 15 2 2 2" xfId="205" xr:uid="{00000000-0005-0000-0000-0000CD000000}"/>
    <cellStyle name="Migliaia 15 2 2 2 2" xfId="206" xr:uid="{00000000-0005-0000-0000-0000CE000000}"/>
    <cellStyle name="Migliaia 15 2 2 3" xfId="207" xr:uid="{00000000-0005-0000-0000-0000CF000000}"/>
    <cellStyle name="Migliaia 15 2 3" xfId="208" xr:uid="{00000000-0005-0000-0000-0000D0000000}"/>
    <cellStyle name="Migliaia 15 2 3 2" xfId="209" xr:uid="{00000000-0005-0000-0000-0000D1000000}"/>
    <cellStyle name="Migliaia 15 2 4" xfId="210" xr:uid="{00000000-0005-0000-0000-0000D2000000}"/>
    <cellStyle name="Migliaia 15 3" xfId="211" xr:uid="{00000000-0005-0000-0000-0000D3000000}"/>
    <cellStyle name="Migliaia 15 3 2" xfId="212" xr:uid="{00000000-0005-0000-0000-0000D4000000}"/>
    <cellStyle name="Migliaia 15 3 2 2" xfId="213" xr:uid="{00000000-0005-0000-0000-0000D5000000}"/>
    <cellStyle name="Migliaia 15 3 3" xfId="214" xr:uid="{00000000-0005-0000-0000-0000D6000000}"/>
    <cellStyle name="Migliaia 15 4" xfId="215" xr:uid="{00000000-0005-0000-0000-0000D7000000}"/>
    <cellStyle name="Migliaia 15 4 2" xfId="216" xr:uid="{00000000-0005-0000-0000-0000D8000000}"/>
    <cellStyle name="Migliaia 15 5" xfId="217" xr:uid="{00000000-0005-0000-0000-0000D9000000}"/>
    <cellStyle name="Migliaia 16" xfId="218" xr:uid="{00000000-0005-0000-0000-0000DA000000}"/>
    <cellStyle name="Migliaia 16 2" xfId="219" xr:uid="{00000000-0005-0000-0000-0000DB000000}"/>
    <cellStyle name="Migliaia 16 2 2" xfId="220" xr:uid="{00000000-0005-0000-0000-0000DC000000}"/>
    <cellStyle name="Migliaia 16 2 2 2" xfId="221" xr:uid="{00000000-0005-0000-0000-0000DD000000}"/>
    <cellStyle name="Migliaia 16 2 2 2 2" xfId="222" xr:uid="{00000000-0005-0000-0000-0000DE000000}"/>
    <cellStyle name="Migliaia 16 2 2 3" xfId="223" xr:uid="{00000000-0005-0000-0000-0000DF000000}"/>
    <cellStyle name="Migliaia 16 2 3" xfId="224" xr:uid="{00000000-0005-0000-0000-0000E0000000}"/>
    <cellStyle name="Migliaia 16 2 3 2" xfId="225" xr:uid="{00000000-0005-0000-0000-0000E1000000}"/>
    <cellStyle name="Migliaia 16 2 4" xfId="226" xr:uid="{00000000-0005-0000-0000-0000E2000000}"/>
    <cellStyle name="Migliaia 16 3" xfId="227" xr:uid="{00000000-0005-0000-0000-0000E3000000}"/>
    <cellStyle name="Migliaia 16 3 2" xfId="228" xr:uid="{00000000-0005-0000-0000-0000E4000000}"/>
    <cellStyle name="Migliaia 16 3 2 2" xfId="229" xr:uid="{00000000-0005-0000-0000-0000E5000000}"/>
    <cellStyle name="Migliaia 16 3 3" xfId="230" xr:uid="{00000000-0005-0000-0000-0000E6000000}"/>
    <cellStyle name="Migliaia 16 4" xfId="231" xr:uid="{00000000-0005-0000-0000-0000E7000000}"/>
    <cellStyle name="Migliaia 16 4 2" xfId="232" xr:uid="{00000000-0005-0000-0000-0000E8000000}"/>
    <cellStyle name="Migliaia 16 5" xfId="233" xr:uid="{00000000-0005-0000-0000-0000E9000000}"/>
    <cellStyle name="Migliaia 17" xfId="234" xr:uid="{00000000-0005-0000-0000-0000EA000000}"/>
    <cellStyle name="Migliaia 17 2" xfId="235" xr:uid="{00000000-0005-0000-0000-0000EB000000}"/>
    <cellStyle name="Migliaia 17 2 2" xfId="236" xr:uid="{00000000-0005-0000-0000-0000EC000000}"/>
    <cellStyle name="Migliaia 17 2 2 2" xfId="237" xr:uid="{00000000-0005-0000-0000-0000ED000000}"/>
    <cellStyle name="Migliaia 17 2 2 2 2" xfId="238" xr:uid="{00000000-0005-0000-0000-0000EE000000}"/>
    <cellStyle name="Migliaia 17 2 2 3" xfId="239" xr:uid="{00000000-0005-0000-0000-0000EF000000}"/>
    <cellStyle name="Migliaia 17 2 3" xfId="240" xr:uid="{00000000-0005-0000-0000-0000F0000000}"/>
    <cellStyle name="Migliaia 17 2 3 2" xfId="241" xr:uid="{00000000-0005-0000-0000-0000F1000000}"/>
    <cellStyle name="Migliaia 17 2 4" xfId="242" xr:uid="{00000000-0005-0000-0000-0000F2000000}"/>
    <cellStyle name="Migliaia 17 3" xfId="243" xr:uid="{00000000-0005-0000-0000-0000F3000000}"/>
    <cellStyle name="Migliaia 17 3 2" xfId="244" xr:uid="{00000000-0005-0000-0000-0000F4000000}"/>
    <cellStyle name="Migliaia 17 3 2 2" xfId="245" xr:uid="{00000000-0005-0000-0000-0000F5000000}"/>
    <cellStyle name="Migliaia 17 3 3" xfId="246" xr:uid="{00000000-0005-0000-0000-0000F6000000}"/>
    <cellStyle name="Migliaia 17 4" xfId="247" xr:uid="{00000000-0005-0000-0000-0000F7000000}"/>
    <cellStyle name="Migliaia 17 4 2" xfId="248" xr:uid="{00000000-0005-0000-0000-0000F8000000}"/>
    <cellStyle name="Migliaia 17 5" xfId="249" xr:uid="{00000000-0005-0000-0000-0000F9000000}"/>
    <cellStyle name="Migliaia 18" xfId="250" xr:uid="{00000000-0005-0000-0000-0000FA000000}"/>
    <cellStyle name="Migliaia 18 2" xfId="251" xr:uid="{00000000-0005-0000-0000-0000FB000000}"/>
    <cellStyle name="Migliaia 18 2 2" xfId="252" xr:uid="{00000000-0005-0000-0000-0000FC000000}"/>
    <cellStyle name="Migliaia 18 2 2 2" xfId="253" xr:uid="{00000000-0005-0000-0000-0000FD000000}"/>
    <cellStyle name="Migliaia 18 2 2 2 2" xfId="254" xr:uid="{00000000-0005-0000-0000-0000FE000000}"/>
    <cellStyle name="Migliaia 18 2 2 3" xfId="255" xr:uid="{00000000-0005-0000-0000-0000FF000000}"/>
    <cellStyle name="Migliaia 18 2 3" xfId="256" xr:uid="{00000000-0005-0000-0000-000000010000}"/>
    <cellStyle name="Migliaia 18 2 3 2" xfId="257" xr:uid="{00000000-0005-0000-0000-000001010000}"/>
    <cellStyle name="Migliaia 18 2 4" xfId="258" xr:uid="{00000000-0005-0000-0000-000002010000}"/>
    <cellStyle name="Migliaia 18 3" xfId="259" xr:uid="{00000000-0005-0000-0000-000003010000}"/>
    <cellStyle name="Migliaia 18 3 2" xfId="260" xr:uid="{00000000-0005-0000-0000-000004010000}"/>
    <cellStyle name="Migliaia 18 3 2 2" xfId="261" xr:uid="{00000000-0005-0000-0000-000005010000}"/>
    <cellStyle name="Migliaia 18 3 3" xfId="262" xr:uid="{00000000-0005-0000-0000-000006010000}"/>
    <cellStyle name="Migliaia 18 4" xfId="263" xr:uid="{00000000-0005-0000-0000-000007010000}"/>
    <cellStyle name="Migliaia 18 4 2" xfId="264" xr:uid="{00000000-0005-0000-0000-000008010000}"/>
    <cellStyle name="Migliaia 18 5" xfId="265" xr:uid="{00000000-0005-0000-0000-000009010000}"/>
    <cellStyle name="Migliaia 19" xfId="266" xr:uid="{00000000-0005-0000-0000-00000A010000}"/>
    <cellStyle name="Migliaia 19 2" xfId="267" xr:uid="{00000000-0005-0000-0000-00000B010000}"/>
    <cellStyle name="Migliaia 19 2 2" xfId="268" xr:uid="{00000000-0005-0000-0000-00000C010000}"/>
    <cellStyle name="Migliaia 19 2 2 2" xfId="269" xr:uid="{00000000-0005-0000-0000-00000D010000}"/>
    <cellStyle name="Migliaia 19 2 2 2 2" xfId="270" xr:uid="{00000000-0005-0000-0000-00000E010000}"/>
    <cellStyle name="Migliaia 19 2 2 3" xfId="271" xr:uid="{00000000-0005-0000-0000-00000F010000}"/>
    <cellStyle name="Migliaia 19 2 3" xfId="272" xr:uid="{00000000-0005-0000-0000-000010010000}"/>
    <cellStyle name="Migliaia 19 2 3 2" xfId="273" xr:uid="{00000000-0005-0000-0000-000011010000}"/>
    <cellStyle name="Migliaia 19 2 4" xfId="274" xr:uid="{00000000-0005-0000-0000-000012010000}"/>
    <cellStyle name="Migliaia 19 3" xfId="275" xr:uid="{00000000-0005-0000-0000-000013010000}"/>
    <cellStyle name="Migliaia 19 3 2" xfId="276" xr:uid="{00000000-0005-0000-0000-000014010000}"/>
    <cellStyle name="Migliaia 19 3 2 2" xfId="277" xr:uid="{00000000-0005-0000-0000-000015010000}"/>
    <cellStyle name="Migliaia 19 3 3" xfId="278" xr:uid="{00000000-0005-0000-0000-000016010000}"/>
    <cellStyle name="Migliaia 19 4" xfId="279" xr:uid="{00000000-0005-0000-0000-000017010000}"/>
    <cellStyle name="Migliaia 19 4 2" xfId="280" xr:uid="{00000000-0005-0000-0000-000018010000}"/>
    <cellStyle name="Migliaia 19 5" xfId="281" xr:uid="{00000000-0005-0000-0000-000019010000}"/>
    <cellStyle name="Migliaia 2" xfId="282" xr:uid="{00000000-0005-0000-0000-00001A010000}"/>
    <cellStyle name="Migliaia 2 2" xfId="283" xr:uid="{00000000-0005-0000-0000-00001B010000}"/>
    <cellStyle name="Migliaia 2 2 2" xfId="284" xr:uid="{00000000-0005-0000-0000-00001C010000}"/>
    <cellStyle name="Migliaia 2 2 2 2" xfId="285" xr:uid="{00000000-0005-0000-0000-00001D010000}"/>
    <cellStyle name="Migliaia 2 2 2 2 2" xfId="286" xr:uid="{00000000-0005-0000-0000-00001E010000}"/>
    <cellStyle name="Migliaia 2 2 2 2 2 2" xfId="287" xr:uid="{00000000-0005-0000-0000-00001F010000}"/>
    <cellStyle name="Migliaia 2 2 2 2 3" xfId="288" xr:uid="{00000000-0005-0000-0000-000020010000}"/>
    <cellStyle name="Migliaia 2 2 2 3" xfId="289" xr:uid="{00000000-0005-0000-0000-000021010000}"/>
    <cellStyle name="Migliaia 2 2 2 3 2" xfId="290" xr:uid="{00000000-0005-0000-0000-000022010000}"/>
    <cellStyle name="Migliaia 2 2 2 4" xfId="291" xr:uid="{00000000-0005-0000-0000-000023010000}"/>
    <cellStyle name="Migliaia 2 2 3" xfId="292" xr:uid="{00000000-0005-0000-0000-000024010000}"/>
    <cellStyle name="Migliaia 2 2 3 2" xfId="293" xr:uid="{00000000-0005-0000-0000-000025010000}"/>
    <cellStyle name="Migliaia 2 2 3 2 2" xfId="294" xr:uid="{00000000-0005-0000-0000-000026010000}"/>
    <cellStyle name="Migliaia 2 2 3 3" xfId="295" xr:uid="{00000000-0005-0000-0000-000027010000}"/>
    <cellStyle name="Migliaia 2 2 4" xfId="296" xr:uid="{00000000-0005-0000-0000-000028010000}"/>
    <cellStyle name="Migliaia 2 2 4 2" xfId="297" xr:uid="{00000000-0005-0000-0000-000029010000}"/>
    <cellStyle name="Migliaia 2 2 5" xfId="298" xr:uid="{00000000-0005-0000-0000-00002A010000}"/>
    <cellStyle name="Migliaia 2 2 6" xfId="577" xr:uid="{66BE696C-6EC2-49B4-BFF1-7A7DBD9F3C38}"/>
    <cellStyle name="Migliaia 2 3" xfId="299" xr:uid="{00000000-0005-0000-0000-00002B010000}"/>
    <cellStyle name="Migliaia 2 3 2" xfId="300" xr:uid="{00000000-0005-0000-0000-00002C010000}"/>
    <cellStyle name="Migliaia 2 3 2 2" xfId="301" xr:uid="{00000000-0005-0000-0000-00002D010000}"/>
    <cellStyle name="Migliaia 2 3 2 2 2" xfId="302" xr:uid="{00000000-0005-0000-0000-00002E010000}"/>
    <cellStyle name="Migliaia 2 3 2 2 2 2" xfId="303" xr:uid="{00000000-0005-0000-0000-00002F010000}"/>
    <cellStyle name="Migliaia 2 3 2 2 3" xfId="304" xr:uid="{00000000-0005-0000-0000-000030010000}"/>
    <cellStyle name="Migliaia 2 3 2 3" xfId="305" xr:uid="{00000000-0005-0000-0000-000031010000}"/>
    <cellStyle name="Migliaia 2 3 2 3 2" xfId="306" xr:uid="{00000000-0005-0000-0000-000032010000}"/>
    <cellStyle name="Migliaia 2 3 2 4" xfId="307" xr:uid="{00000000-0005-0000-0000-000033010000}"/>
    <cellStyle name="Migliaia 2 3 3" xfId="308" xr:uid="{00000000-0005-0000-0000-000034010000}"/>
    <cellStyle name="Migliaia 2 3 3 2" xfId="309" xr:uid="{00000000-0005-0000-0000-000035010000}"/>
    <cellStyle name="Migliaia 2 3 3 2 2" xfId="310" xr:uid="{00000000-0005-0000-0000-000036010000}"/>
    <cellStyle name="Migliaia 2 3 3 3" xfId="311" xr:uid="{00000000-0005-0000-0000-000037010000}"/>
    <cellStyle name="Migliaia 2 3 4" xfId="312" xr:uid="{00000000-0005-0000-0000-000038010000}"/>
    <cellStyle name="Migliaia 2 3 4 2" xfId="313" xr:uid="{00000000-0005-0000-0000-000039010000}"/>
    <cellStyle name="Migliaia 2 3 5" xfId="314" xr:uid="{00000000-0005-0000-0000-00003A010000}"/>
    <cellStyle name="Migliaia 2 4" xfId="315" xr:uid="{00000000-0005-0000-0000-00003B010000}"/>
    <cellStyle name="Migliaia 2 4 2" xfId="316" xr:uid="{00000000-0005-0000-0000-00003C010000}"/>
    <cellStyle name="Migliaia 2 4 2 2" xfId="317" xr:uid="{00000000-0005-0000-0000-00003D010000}"/>
    <cellStyle name="Migliaia 2 4 2 2 2" xfId="318" xr:uid="{00000000-0005-0000-0000-00003E010000}"/>
    <cellStyle name="Migliaia 2 4 2 2 2 2" xfId="319" xr:uid="{00000000-0005-0000-0000-00003F010000}"/>
    <cellStyle name="Migliaia 2 4 2 2 3" xfId="320" xr:uid="{00000000-0005-0000-0000-000040010000}"/>
    <cellStyle name="Migliaia 2 4 2 3" xfId="321" xr:uid="{00000000-0005-0000-0000-000041010000}"/>
    <cellStyle name="Migliaia 2 4 2 3 2" xfId="322" xr:uid="{00000000-0005-0000-0000-000042010000}"/>
    <cellStyle name="Migliaia 2 4 2 4" xfId="323" xr:uid="{00000000-0005-0000-0000-000043010000}"/>
    <cellStyle name="Migliaia 2 4 3" xfId="324" xr:uid="{00000000-0005-0000-0000-000044010000}"/>
    <cellStyle name="Migliaia 2 4 3 2" xfId="325" xr:uid="{00000000-0005-0000-0000-000045010000}"/>
    <cellStyle name="Migliaia 2 4 3 2 2" xfId="326" xr:uid="{00000000-0005-0000-0000-000046010000}"/>
    <cellStyle name="Migliaia 2 4 3 3" xfId="327" xr:uid="{00000000-0005-0000-0000-000047010000}"/>
    <cellStyle name="Migliaia 2 4 4" xfId="328" xr:uid="{00000000-0005-0000-0000-000048010000}"/>
    <cellStyle name="Migliaia 2 4 4 2" xfId="329" xr:uid="{00000000-0005-0000-0000-000049010000}"/>
    <cellStyle name="Migliaia 2 4 5" xfId="330" xr:uid="{00000000-0005-0000-0000-00004A010000}"/>
    <cellStyle name="Migliaia 2 5" xfId="331" xr:uid="{00000000-0005-0000-0000-00004B010000}"/>
    <cellStyle name="Migliaia 2 5 2" xfId="332" xr:uid="{00000000-0005-0000-0000-00004C010000}"/>
    <cellStyle name="Migliaia 2 5 2 2" xfId="333" xr:uid="{00000000-0005-0000-0000-00004D010000}"/>
    <cellStyle name="Migliaia 2 5 2 2 2" xfId="334" xr:uid="{00000000-0005-0000-0000-00004E010000}"/>
    <cellStyle name="Migliaia 2 5 2 3" xfId="335" xr:uid="{00000000-0005-0000-0000-00004F010000}"/>
    <cellStyle name="Migliaia 2 5 3" xfId="336" xr:uid="{00000000-0005-0000-0000-000050010000}"/>
    <cellStyle name="Migliaia 2 5 3 2" xfId="337" xr:uid="{00000000-0005-0000-0000-000051010000}"/>
    <cellStyle name="Migliaia 2 5 4" xfId="338" xr:uid="{00000000-0005-0000-0000-000052010000}"/>
    <cellStyle name="Migliaia 2 6" xfId="339" xr:uid="{00000000-0005-0000-0000-000053010000}"/>
    <cellStyle name="Migliaia 2 6 2" xfId="340" xr:uid="{00000000-0005-0000-0000-000054010000}"/>
    <cellStyle name="Migliaia 2 6 2 2" xfId="341" xr:uid="{00000000-0005-0000-0000-000055010000}"/>
    <cellStyle name="Migliaia 2 6 3" xfId="342" xr:uid="{00000000-0005-0000-0000-000056010000}"/>
    <cellStyle name="Migliaia 2 7" xfId="343" xr:uid="{00000000-0005-0000-0000-000057010000}"/>
    <cellStyle name="Migliaia 2 7 2" xfId="344" xr:uid="{00000000-0005-0000-0000-000058010000}"/>
    <cellStyle name="Migliaia 2 8" xfId="345" xr:uid="{00000000-0005-0000-0000-000059010000}"/>
    <cellStyle name="Migliaia 20" xfId="346" xr:uid="{00000000-0005-0000-0000-00005A010000}"/>
    <cellStyle name="Migliaia 20 2" xfId="347" xr:uid="{00000000-0005-0000-0000-00005B010000}"/>
    <cellStyle name="Migliaia 20 2 2" xfId="348" xr:uid="{00000000-0005-0000-0000-00005C010000}"/>
    <cellStyle name="Migliaia 20 2 2 2" xfId="349" xr:uid="{00000000-0005-0000-0000-00005D010000}"/>
    <cellStyle name="Migliaia 20 2 2 2 2" xfId="350" xr:uid="{00000000-0005-0000-0000-00005E010000}"/>
    <cellStyle name="Migliaia 20 2 2 3" xfId="351" xr:uid="{00000000-0005-0000-0000-00005F010000}"/>
    <cellStyle name="Migliaia 20 2 3" xfId="352" xr:uid="{00000000-0005-0000-0000-000060010000}"/>
    <cellStyle name="Migliaia 20 2 3 2" xfId="353" xr:uid="{00000000-0005-0000-0000-000061010000}"/>
    <cellStyle name="Migliaia 20 2 4" xfId="354" xr:uid="{00000000-0005-0000-0000-000062010000}"/>
    <cellStyle name="Migliaia 20 3" xfId="355" xr:uid="{00000000-0005-0000-0000-000063010000}"/>
    <cellStyle name="Migliaia 20 3 2" xfId="356" xr:uid="{00000000-0005-0000-0000-000064010000}"/>
    <cellStyle name="Migliaia 20 3 2 2" xfId="357" xr:uid="{00000000-0005-0000-0000-000065010000}"/>
    <cellStyle name="Migliaia 20 3 3" xfId="358" xr:uid="{00000000-0005-0000-0000-000066010000}"/>
    <cellStyle name="Migliaia 20 4" xfId="359" xr:uid="{00000000-0005-0000-0000-000067010000}"/>
    <cellStyle name="Migliaia 20 4 2" xfId="360" xr:uid="{00000000-0005-0000-0000-000068010000}"/>
    <cellStyle name="Migliaia 20 5" xfId="361" xr:uid="{00000000-0005-0000-0000-000069010000}"/>
    <cellStyle name="Migliaia 21" xfId="362" xr:uid="{00000000-0005-0000-0000-00006A010000}"/>
    <cellStyle name="Migliaia 21 2" xfId="363" xr:uid="{00000000-0005-0000-0000-00006B010000}"/>
    <cellStyle name="Migliaia 21 2 2" xfId="364" xr:uid="{00000000-0005-0000-0000-00006C010000}"/>
    <cellStyle name="Migliaia 21 2 2 2" xfId="365" xr:uid="{00000000-0005-0000-0000-00006D010000}"/>
    <cellStyle name="Migliaia 21 2 2 2 2" xfId="366" xr:uid="{00000000-0005-0000-0000-00006E010000}"/>
    <cellStyle name="Migliaia 21 2 2 3" xfId="367" xr:uid="{00000000-0005-0000-0000-00006F010000}"/>
    <cellStyle name="Migliaia 21 2 3" xfId="368" xr:uid="{00000000-0005-0000-0000-000070010000}"/>
    <cellStyle name="Migliaia 21 2 3 2" xfId="369" xr:uid="{00000000-0005-0000-0000-000071010000}"/>
    <cellStyle name="Migliaia 21 2 4" xfId="370" xr:uid="{00000000-0005-0000-0000-000072010000}"/>
    <cellStyle name="Migliaia 21 3" xfId="371" xr:uid="{00000000-0005-0000-0000-000073010000}"/>
    <cellStyle name="Migliaia 21 3 2" xfId="372" xr:uid="{00000000-0005-0000-0000-000074010000}"/>
    <cellStyle name="Migliaia 21 3 2 2" xfId="373" xr:uid="{00000000-0005-0000-0000-000075010000}"/>
    <cellStyle name="Migliaia 21 3 3" xfId="374" xr:uid="{00000000-0005-0000-0000-000076010000}"/>
    <cellStyle name="Migliaia 21 4" xfId="375" xr:uid="{00000000-0005-0000-0000-000077010000}"/>
    <cellStyle name="Migliaia 21 4 2" xfId="376" xr:uid="{00000000-0005-0000-0000-000078010000}"/>
    <cellStyle name="Migliaia 21 5" xfId="377" xr:uid="{00000000-0005-0000-0000-000079010000}"/>
    <cellStyle name="Migliaia 22" xfId="378" xr:uid="{00000000-0005-0000-0000-00007A010000}"/>
    <cellStyle name="Migliaia 22 2" xfId="379" xr:uid="{00000000-0005-0000-0000-00007B010000}"/>
    <cellStyle name="Migliaia 22 2 2" xfId="380" xr:uid="{00000000-0005-0000-0000-00007C010000}"/>
    <cellStyle name="Migliaia 22 2 2 2" xfId="381" xr:uid="{00000000-0005-0000-0000-00007D010000}"/>
    <cellStyle name="Migliaia 22 2 2 2 2" xfId="382" xr:uid="{00000000-0005-0000-0000-00007E010000}"/>
    <cellStyle name="Migliaia 22 2 2 3" xfId="383" xr:uid="{00000000-0005-0000-0000-00007F010000}"/>
    <cellStyle name="Migliaia 22 2 3" xfId="384" xr:uid="{00000000-0005-0000-0000-000080010000}"/>
    <cellStyle name="Migliaia 22 2 3 2" xfId="385" xr:uid="{00000000-0005-0000-0000-000081010000}"/>
    <cellStyle name="Migliaia 22 2 4" xfId="386" xr:uid="{00000000-0005-0000-0000-000082010000}"/>
    <cellStyle name="Migliaia 22 3" xfId="387" xr:uid="{00000000-0005-0000-0000-000083010000}"/>
    <cellStyle name="Migliaia 22 3 2" xfId="388" xr:uid="{00000000-0005-0000-0000-000084010000}"/>
    <cellStyle name="Migliaia 22 3 2 2" xfId="389" xr:uid="{00000000-0005-0000-0000-000085010000}"/>
    <cellStyle name="Migliaia 22 3 3" xfId="390" xr:uid="{00000000-0005-0000-0000-000086010000}"/>
    <cellStyle name="Migliaia 22 4" xfId="391" xr:uid="{00000000-0005-0000-0000-000087010000}"/>
    <cellStyle name="Migliaia 22 4 2" xfId="392" xr:uid="{00000000-0005-0000-0000-000088010000}"/>
    <cellStyle name="Migliaia 22 5" xfId="393" xr:uid="{00000000-0005-0000-0000-000089010000}"/>
    <cellStyle name="Migliaia 23" xfId="394" xr:uid="{00000000-0005-0000-0000-00008A010000}"/>
    <cellStyle name="Migliaia 23 2" xfId="395" xr:uid="{00000000-0005-0000-0000-00008B010000}"/>
    <cellStyle name="Migliaia 23 2 2" xfId="396" xr:uid="{00000000-0005-0000-0000-00008C010000}"/>
    <cellStyle name="Migliaia 23 2 2 2" xfId="397" xr:uid="{00000000-0005-0000-0000-00008D010000}"/>
    <cellStyle name="Migliaia 23 2 2 2 2" xfId="398" xr:uid="{00000000-0005-0000-0000-00008E010000}"/>
    <cellStyle name="Migliaia 23 2 2 3" xfId="399" xr:uid="{00000000-0005-0000-0000-00008F010000}"/>
    <cellStyle name="Migliaia 23 2 3" xfId="400" xr:uid="{00000000-0005-0000-0000-000090010000}"/>
    <cellStyle name="Migliaia 23 2 3 2" xfId="401" xr:uid="{00000000-0005-0000-0000-000091010000}"/>
    <cellStyle name="Migliaia 23 2 4" xfId="402" xr:uid="{00000000-0005-0000-0000-000092010000}"/>
    <cellStyle name="Migliaia 24" xfId="403" xr:uid="{00000000-0005-0000-0000-000093010000}"/>
    <cellStyle name="Migliaia 24 2" xfId="404" xr:uid="{00000000-0005-0000-0000-000094010000}"/>
    <cellStyle name="Migliaia 24 2 2" xfId="405" xr:uid="{00000000-0005-0000-0000-000095010000}"/>
    <cellStyle name="Migliaia 24 2 2 2" xfId="406" xr:uid="{00000000-0005-0000-0000-000096010000}"/>
    <cellStyle name="Migliaia 24 2 3" xfId="407" xr:uid="{00000000-0005-0000-0000-000097010000}"/>
    <cellStyle name="Migliaia 25" xfId="408" xr:uid="{00000000-0005-0000-0000-000098010000}"/>
    <cellStyle name="Migliaia 25 2" xfId="409" xr:uid="{00000000-0005-0000-0000-000099010000}"/>
    <cellStyle name="Migliaia 25 2 2" xfId="410" xr:uid="{00000000-0005-0000-0000-00009A010000}"/>
    <cellStyle name="Migliaia 25 3" xfId="411" xr:uid="{00000000-0005-0000-0000-00009B010000}"/>
    <cellStyle name="Migliaia 26" xfId="412" xr:uid="{00000000-0005-0000-0000-00009C010000}"/>
    <cellStyle name="Migliaia 26 2" xfId="413" xr:uid="{00000000-0005-0000-0000-00009D010000}"/>
    <cellStyle name="Migliaia 26 2 2" xfId="414" xr:uid="{00000000-0005-0000-0000-00009E010000}"/>
    <cellStyle name="Migliaia 26 3" xfId="415" xr:uid="{00000000-0005-0000-0000-00009F010000}"/>
    <cellStyle name="Migliaia 27" xfId="416" xr:uid="{00000000-0005-0000-0000-0000A0010000}"/>
    <cellStyle name="Migliaia 27 2" xfId="417" xr:uid="{00000000-0005-0000-0000-0000A1010000}"/>
    <cellStyle name="Migliaia 27 2 2" xfId="418" xr:uid="{00000000-0005-0000-0000-0000A2010000}"/>
    <cellStyle name="Migliaia 27 3" xfId="419" xr:uid="{00000000-0005-0000-0000-0000A3010000}"/>
    <cellStyle name="Migliaia 28" xfId="420" xr:uid="{00000000-0005-0000-0000-0000A4010000}"/>
    <cellStyle name="Migliaia 28 2" xfId="421" xr:uid="{00000000-0005-0000-0000-0000A5010000}"/>
    <cellStyle name="Migliaia 28 2 2" xfId="422" xr:uid="{00000000-0005-0000-0000-0000A6010000}"/>
    <cellStyle name="Migliaia 28 3" xfId="423" xr:uid="{00000000-0005-0000-0000-0000A7010000}"/>
    <cellStyle name="Migliaia 29" xfId="424" xr:uid="{00000000-0005-0000-0000-0000A8010000}"/>
    <cellStyle name="Migliaia 29 2" xfId="425" xr:uid="{00000000-0005-0000-0000-0000A9010000}"/>
    <cellStyle name="Migliaia 3" xfId="426" xr:uid="{00000000-0005-0000-0000-0000AA010000}"/>
    <cellStyle name="Migliaia 3 2" xfId="427" xr:uid="{00000000-0005-0000-0000-0000AB010000}"/>
    <cellStyle name="Migliaia 3 2 2" xfId="428" xr:uid="{00000000-0005-0000-0000-0000AC010000}"/>
    <cellStyle name="Migliaia 3 2 2 2" xfId="429" xr:uid="{00000000-0005-0000-0000-0000AD010000}"/>
    <cellStyle name="Migliaia 3 2 2 2 2" xfId="430" xr:uid="{00000000-0005-0000-0000-0000AE010000}"/>
    <cellStyle name="Migliaia 3 2 2 3" xfId="431" xr:uid="{00000000-0005-0000-0000-0000AF010000}"/>
    <cellStyle name="Migliaia 3 2 3" xfId="432" xr:uid="{00000000-0005-0000-0000-0000B0010000}"/>
    <cellStyle name="Migliaia 3 2 3 2" xfId="433" xr:uid="{00000000-0005-0000-0000-0000B1010000}"/>
    <cellStyle name="Migliaia 3 2 4" xfId="434" xr:uid="{00000000-0005-0000-0000-0000B2010000}"/>
    <cellStyle name="Migliaia 3 3" xfId="435" xr:uid="{00000000-0005-0000-0000-0000B3010000}"/>
    <cellStyle name="Migliaia 3 3 2" xfId="436" xr:uid="{00000000-0005-0000-0000-0000B4010000}"/>
    <cellStyle name="Migliaia 3 3 2 2" xfId="437" xr:uid="{00000000-0005-0000-0000-0000B5010000}"/>
    <cellStyle name="Migliaia 3 3 3" xfId="438" xr:uid="{00000000-0005-0000-0000-0000B6010000}"/>
    <cellStyle name="Migliaia 3 4" xfId="439" xr:uid="{00000000-0005-0000-0000-0000B7010000}"/>
    <cellStyle name="Migliaia 3 4 2" xfId="440" xr:uid="{00000000-0005-0000-0000-0000B8010000}"/>
    <cellStyle name="Migliaia 3 5" xfId="441" xr:uid="{00000000-0005-0000-0000-0000B9010000}"/>
    <cellStyle name="Migliaia 3 6" xfId="578" xr:uid="{0F6E9B01-AA85-4B66-803B-9EE972EE3056}"/>
    <cellStyle name="Migliaia 30" xfId="442" xr:uid="{00000000-0005-0000-0000-0000BA010000}"/>
    <cellStyle name="Migliaia 30 2" xfId="443" xr:uid="{00000000-0005-0000-0000-0000BB010000}"/>
    <cellStyle name="Migliaia 31" xfId="444" xr:uid="{00000000-0005-0000-0000-0000BC010000}"/>
    <cellStyle name="Migliaia 32" xfId="445" xr:uid="{00000000-0005-0000-0000-0000BD010000}"/>
    <cellStyle name="Migliaia 33" xfId="446" xr:uid="{00000000-0005-0000-0000-0000BE010000}"/>
    <cellStyle name="Migliaia 34" xfId="447" xr:uid="{00000000-0005-0000-0000-0000BF010000}"/>
    <cellStyle name="Migliaia 35" xfId="448" xr:uid="{00000000-0005-0000-0000-0000C0010000}"/>
    <cellStyle name="Migliaia 36" xfId="449" xr:uid="{00000000-0005-0000-0000-0000C1010000}"/>
    <cellStyle name="Migliaia 37" xfId="450" xr:uid="{00000000-0005-0000-0000-0000C2010000}"/>
    <cellStyle name="Migliaia 38" xfId="451" xr:uid="{00000000-0005-0000-0000-0000C3010000}"/>
    <cellStyle name="Migliaia 39" xfId="576" xr:uid="{E5136269-D78F-49ED-9753-65FD53A854A9}"/>
    <cellStyle name="Migliaia 4" xfId="452" xr:uid="{00000000-0005-0000-0000-0000C4010000}"/>
    <cellStyle name="Migliaia 4 2" xfId="453" xr:uid="{00000000-0005-0000-0000-0000C5010000}"/>
    <cellStyle name="Migliaia 4 2 2" xfId="454" xr:uid="{00000000-0005-0000-0000-0000C6010000}"/>
    <cellStyle name="Migliaia 4 2 2 2" xfId="455" xr:uid="{00000000-0005-0000-0000-0000C7010000}"/>
    <cellStyle name="Migliaia 4 2 2 2 2" xfId="456" xr:uid="{00000000-0005-0000-0000-0000C8010000}"/>
    <cellStyle name="Migliaia 4 2 2 3" xfId="457" xr:uid="{00000000-0005-0000-0000-0000C9010000}"/>
    <cellStyle name="Migliaia 4 2 3" xfId="458" xr:uid="{00000000-0005-0000-0000-0000CA010000}"/>
    <cellStyle name="Migliaia 4 2 3 2" xfId="459" xr:uid="{00000000-0005-0000-0000-0000CB010000}"/>
    <cellStyle name="Migliaia 4 2 4" xfId="460" xr:uid="{00000000-0005-0000-0000-0000CC010000}"/>
    <cellStyle name="Migliaia 4 3" xfId="461" xr:uid="{00000000-0005-0000-0000-0000CD010000}"/>
    <cellStyle name="Migliaia 4 3 2" xfId="462" xr:uid="{00000000-0005-0000-0000-0000CE010000}"/>
    <cellStyle name="Migliaia 4 3 2 2" xfId="463" xr:uid="{00000000-0005-0000-0000-0000CF010000}"/>
    <cellStyle name="Migliaia 4 3 3" xfId="464" xr:uid="{00000000-0005-0000-0000-0000D0010000}"/>
    <cellStyle name="Migliaia 4 4" xfId="465" xr:uid="{00000000-0005-0000-0000-0000D1010000}"/>
    <cellStyle name="Migliaia 4 4 2" xfId="466" xr:uid="{00000000-0005-0000-0000-0000D2010000}"/>
    <cellStyle name="Migliaia 4 5" xfId="467" xr:uid="{00000000-0005-0000-0000-0000D3010000}"/>
    <cellStyle name="Migliaia 5" xfId="468" xr:uid="{00000000-0005-0000-0000-0000D4010000}"/>
    <cellStyle name="Migliaia 5 2" xfId="469" xr:uid="{00000000-0005-0000-0000-0000D5010000}"/>
    <cellStyle name="Migliaia 5 2 2" xfId="470" xr:uid="{00000000-0005-0000-0000-0000D6010000}"/>
    <cellStyle name="Migliaia 5 2 2 2" xfId="471" xr:uid="{00000000-0005-0000-0000-0000D7010000}"/>
    <cellStyle name="Migliaia 5 2 2 2 2" xfId="472" xr:uid="{00000000-0005-0000-0000-0000D8010000}"/>
    <cellStyle name="Migliaia 5 2 2 3" xfId="473" xr:uid="{00000000-0005-0000-0000-0000D9010000}"/>
    <cellStyle name="Migliaia 5 2 3" xfId="474" xr:uid="{00000000-0005-0000-0000-0000DA010000}"/>
    <cellStyle name="Migliaia 5 2 3 2" xfId="475" xr:uid="{00000000-0005-0000-0000-0000DB010000}"/>
    <cellStyle name="Migliaia 5 2 4" xfId="476" xr:uid="{00000000-0005-0000-0000-0000DC010000}"/>
    <cellStyle name="Migliaia 5 3" xfId="477" xr:uid="{00000000-0005-0000-0000-0000DD010000}"/>
    <cellStyle name="Migliaia 5 3 2" xfId="478" xr:uid="{00000000-0005-0000-0000-0000DE010000}"/>
    <cellStyle name="Migliaia 5 3 2 2" xfId="479" xr:uid="{00000000-0005-0000-0000-0000DF010000}"/>
    <cellStyle name="Migliaia 5 3 3" xfId="480" xr:uid="{00000000-0005-0000-0000-0000E0010000}"/>
    <cellStyle name="Migliaia 5 4" xfId="481" xr:uid="{00000000-0005-0000-0000-0000E1010000}"/>
    <cellStyle name="Migliaia 5 4 2" xfId="482" xr:uid="{00000000-0005-0000-0000-0000E2010000}"/>
    <cellStyle name="Migliaia 5 5" xfId="483" xr:uid="{00000000-0005-0000-0000-0000E3010000}"/>
    <cellStyle name="Migliaia 6" xfId="484" xr:uid="{00000000-0005-0000-0000-0000E4010000}"/>
    <cellStyle name="Migliaia 6 2" xfId="485" xr:uid="{00000000-0005-0000-0000-0000E5010000}"/>
    <cellStyle name="Migliaia 6 2 2" xfId="486" xr:uid="{00000000-0005-0000-0000-0000E6010000}"/>
    <cellStyle name="Migliaia 6 2 2 2" xfId="487" xr:uid="{00000000-0005-0000-0000-0000E7010000}"/>
    <cellStyle name="Migliaia 6 2 2 2 2" xfId="488" xr:uid="{00000000-0005-0000-0000-0000E8010000}"/>
    <cellStyle name="Migliaia 6 2 2 3" xfId="489" xr:uid="{00000000-0005-0000-0000-0000E9010000}"/>
    <cellStyle name="Migliaia 6 2 3" xfId="490" xr:uid="{00000000-0005-0000-0000-0000EA010000}"/>
    <cellStyle name="Migliaia 6 2 3 2" xfId="491" xr:uid="{00000000-0005-0000-0000-0000EB010000}"/>
    <cellStyle name="Migliaia 6 2 4" xfId="492" xr:uid="{00000000-0005-0000-0000-0000EC010000}"/>
    <cellStyle name="Migliaia 6 3" xfId="493" xr:uid="{00000000-0005-0000-0000-0000ED010000}"/>
    <cellStyle name="Migliaia 6 3 2" xfId="494" xr:uid="{00000000-0005-0000-0000-0000EE010000}"/>
    <cellStyle name="Migliaia 6 3 2 2" xfId="495" xr:uid="{00000000-0005-0000-0000-0000EF010000}"/>
    <cellStyle name="Migliaia 6 3 3" xfId="496" xr:uid="{00000000-0005-0000-0000-0000F0010000}"/>
    <cellStyle name="Migliaia 6 4" xfId="497" xr:uid="{00000000-0005-0000-0000-0000F1010000}"/>
    <cellStyle name="Migliaia 6 4 2" xfId="498" xr:uid="{00000000-0005-0000-0000-0000F2010000}"/>
    <cellStyle name="Migliaia 6 5" xfId="499" xr:uid="{00000000-0005-0000-0000-0000F3010000}"/>
    <cellStyle name="Migliaia 7" xfId="500" xr:uid="{00000000-0005-0000-0000-0000F4010000}"/>
    <cellStyle name="Migliaia 7 2" xfId="501" xr:uid="{00000000-0005-0000-0000-0000F5010000}"/>
    <cellStyle name="Migliaia 7 2 2" xfId="502" xr:uid="{00000000-0005-0000-0000-0000F6010000}"/>
    <cellStyle name="Migliaia 7 2 2 2" xfId="503" xr:uid="{00000000-0005-0000-0000-0000F7010000}"/>
    <cellStyle name="Migliaia 7 2 2 2 2" xfId="504" xr:uid="{00000000-0005-0000-0000-0000F8010000}"/>
    <cellStyle name="Migliaia 7 2 2 2 2 2" xfId="505" xr:uid="{00000000-0005-0000-0000-0000F9010000}"/>
    <cellStyle name="Migliaia 7 2 2 2 3" xfId="506" xr:uid="{00000000-0005-0000-0000-0000FA010000}"/>
    <cellStyle name="Migliaia 7 2 2 3" xfId="507" xr:uid="{00000000-0005-0000-0000-0000FB010000}"/>
    <cellStyle name="Migliaia 7 2 2 3 2" xfId="508" xr:uid="{00000000-0005-0000-0000-0000FC010000}"/>
    <cellStyle name="Migliaia 7 2 2 4" xfId="509" xr:uid="{00000000-0005-0000-0000-0000FD010000}"/>
    <cellStyle name="Migliaia 7 2 3" xfId="510" xr:uid="{00000000-0005-0000-0000-0000FE010000}"/>
    <cellStyle name="Migliaia 7 2 3 2" xfId="511" xr:uid="{00000000-0005-0000-0000-0000FF010000}"/>
    <cellStyle name="Migliaia 7 2 3 2 2" xfId="512" xr:uid="{00000000-0005-0000-0000-000000020000}"/>
    <cellStyle name="Migliaia 7 2 3 3" xfId="513" xr:uid="{00000000-0005-0000-0000-000001020000}"/>
    <cellStyle name="Migliaia 7 2 4" xfId="514" xr:uid="{00000000-0005-0000-0000-000002020000}"/>
    <cellStyle name="Migliaia 7 2 4 2" xfId="515" xr:uid="{00000000-0005-0000-0000-000003020000}"/>
    <cellStyle name="Migliaia 7 2 5" xfId="516" xr:uid="{00000000-0005-0000-0000-000004020000}"/>
    <cellStyle name="Migliaia 7 3" xfId="517" xr:uid="{00000000-0005-0000-0000-000005020000}"/>
    <cellStyle name="Migliaia 7 3 2" xfId="518" xr:uid="{00000000-0005-0000-0000-000006020000}"/>
    <cellStyle name="Migliaia 7 3 2 2" xfId="519" xr:uid="{00000000-0005-0000-0000-000007020000}"/>
    <cellStyle name="Migliaia 7 3 2 2 2" xfId="520" xr:uid="{00000000-0005-0000-0000-000008020000}"/>
    <cellStyle name="Migliaia 7 3 2 3" xfId="521" xr:uid="{00000000-0005-0000-0000-000009020000}"/>
    <cellStyle name="Migliaia 7 3 3" xfId="522" xr:uid="{00000000-0005-0000-0000-00000A020000}"/>
    <cellStyle name="Migliaia 7 3 3 2" xfId="523" xr:uid="{00000000-0005-0000-0000-00000B020000}"/>
    <cellStyle name="Migliaia 7 3 4" xfId="524" xr:uid="{00000000-0005-0000-0000-00000C020000}"/>
    <cellStyle name="Migliaia 7 4" xfId="525" xr:uid="{00000000-0005-0000-0000-00000D020000}"/>
    <cellStyle name="Migliaia 7 4 2" xfId="526" xr:uid="{00000000-0005-0000-0000-00000E020000}"/>
    <cellStyle name="Migliaia 7 4 2 2" xfId="527" xr:uid="{00000000-0005-0000-0000-00000F020000}"/>
    <cellStyle name="Migliaia 7 4 3" xfId="528" xr:uid="{00000000-0005-0000-0000-000010020000}"/>
    <cellStyle name="Migliaia 7 5" xfId="529" xr:uid="{00000000-0005-0000-0000-000011020000}"/>
    <cellStyle name="Migliaia 7 5 2" xfId="530" xr:uid="{00000000-0005-0000-0000-000012020000}"/>
    <cellStyle name="Migliaia 7 6" xfId="531" xr:uid="{00000000-0005-0000-0000-000013020000}"/>
    <cellStyle name="Migliaia 8" xfId="532" xr:uid="{00000000-0005-0000-0000-000014020000}"/>
    <cellStyle name="Migliaia 8 2" xfId="533" xr:uid="{00000000-0005-0000-0000-000015020000}"/>
    <cellStyle name="Migliaia 8 2 2" xfId="534" xr:uid="{00000000-0005-0000-0000-000016020000}"/>
    <cellStyle name="Migliaia 8 2 2 2" xfId="535" xr:uid="{00000000-0005-0000-0000-000017020000}"/>
    <cellStyle name="Migliaia 8 2 2 2 2" xfId="536" xr:uid="{00000000-0005-0000-0000-000018020000}"/>
    <cellStyle name="Migliaia 8 2 2 3" xfId="537" xr:uid="{00000000-0005-0000-0000-000019020000}"/>
    <cellStyle name="Migliaia 8 2 3" xfId="538" xr:uid="{00000000-0005-0000-0000-00001A020000}"/>
    <cellStyle name="Migliaia 8 2 3 2" xfId="539" xr:uid="{00000000-0005-0000-0000-00001B020000}"/>
    <cellStyle name="Migliaia 8 2 4" xfId="540" xr:uid="{00000000-0005-0000-0000-00001C020000}"/>
    <cellStyle name="Migliaia 8 3" xfId="541" xr:uid="{00000000-0005-0000-0000-00001D020000}"/>
    <cellStyle name="Migliaia 8 3 2" xfId="542" xr:uid="{00000000-0005-0000-0000-00001E020000}"/>
    <cellStyle name="Migliaia 8 3 2 2" xfId="543" xr:uid="{00000000-0005-0000-0000-00001F020000}"/>
    <cellStyle name="Migliaia 8 3 3" xfId="544" xr:uid="{00000000-0005-0000-0000-000020020000}"/>
    <cellStyle name="Migliaia 8 4" xfId="545" xr:uid="{00000000-0005-0000-0000-000021020000}"/>
    <cellStyle name="Migliaia 8 4 2" xfId="546" xr:uid="{00000000-0005-0000-0000-000022020000}"/>
    <cellStyle name="Migliaia 8 5" xfId="547" xr:uid="{00000000-0005-0000-0000-000023020000}"/>
    <cellStyle name="Migliaia 9" xfId="548" xr:uid="{00000000-0005-0000-0000-000024020000}"/>
    <cellStyle name="Migliaia 9 2" xfId="549" xr:uid="{00000000-0005-0000-0000-000025020000}"/>
    <cellStyle name="Migliaia 9 2 2" xfId="550" xr:uid="{00000000-0005-0000-0000-000026020000}"/>
    <cellStyle name="Migliaia 9 2 2 2" xfId="551" xr:uid="{00000000-0005-0000-0000-000027020000}"/>
    <cellStyle name="Migliaia 9 2 2 2 2" xfId="552" xr:uid="{00000000-0005-0000-0000-000028020000}"/>
    <cellStyle name="Migliaia 9 2 2 3" xfId="553" xr:uid="{00000000-0005-0000-0000-000029020000}"/>
    <cellStyle name="Migliaia 9 2 3" xfId="554" xr:uid="{00000000-0005-0000-0000-00002A020000}"/>
    <cellStyle name="Migliaia 9 2 3 2" xfId="555" xr:uid="{00000000-0005-0000-0000-00002B020000}"/>
    <cellStyle name="Migliaia 9 2 4" xfId="556" xr:uid="{00000000-0005-0000-0000-00002C020000}"/>
    <cellStyle name="Migliaia 9 3" xfId="557" xr:uid="{00000000-0005-0000-0000-00002D020000}"/>
    <cellStyle name="Migliaia 9 3 2" xfId="558" xr:uid="{00000000-0005-0000-0000-00002E020000}"/>
    <cellStyle name="Migliaia 9 3 2 2" xfId="559" xr:uid="{00000000-0005-0000-0000-00002F020000}"/>
    <cellStyle name="Migliaia 9 3 3" xfId="560" xr:uid="{00000000-0005-0000-0000-000030020000}"/>
    <cellStyle name="Migliaia 9 4" xfId="561" xr:uid="{00000000-0005-0000-0000-000031020000}"/>
    <cellStyle name="Migliaia 9 4 2" xfId="562" xr:uid="{00000000-0005-0000-0000-000032020000}"/>
    <cellStyle name="Migliaia 9 5" xfId="563" xr:uid="{00000000-0005-0000-0000-000033020000}"/>
    <cellStyle name="Normale" xfId="0" builtinId="0"/>
    <cellStyle name="Normale 2" xfId="564" xr:uid="{00000000-0005-0000-0000-000035020000}"/>
    <cellStyle name="Normale 2 2" xfId="565" xr:uid="{00000000-0005-0000-0000-000036020000}"/>
    <cellStyle name="Normale 2 3" xfId="566" xr:uid="{00000000-0005-0000-0000-000037020000}"/>
    <cellStyle name="Normale 2 4" xfId="567" xr:uid="{00000000-0005-0000-0000-000038020000}"/>
    <cellStyle name="Normale 2 5" xfId="575" xr:uid="{31DBC7C7-5CD4-4EF8-8C7E-DC1E7AF3B959}"/>
    <cellStyle name="Normale 3" xfId="568" xr:uid="{00000000-0005-0000-0000-000039020000}"/>
    <cellStyle name="Normale 4" xfId="573" xr:uid="{69DE76A8-9314-4C0C-97C9-AAA62030ED00}"/>
    <cellStyle name="Normale 5" xfId="574" xr:uid="{A972328B-E449-4AF0-89D0-10BDAC4AA6C4}"/>
    <cellStyle name="Percentuale 2" xfId="569" xr:uid="{00000000-0005-0000-0000-00003B020000}"/>
    <cellStyle name="Percentuale 3" xfId="570" xr:uid="{00000000-0005-0000-0000-00003C020000}"/>
    <cellStyle name="Valuta 2" xfId="571" xr:uid="{00000000-0005-0000-0000-00003D020000}"/>
    <cellStyle name="Valuta 2 2" xfId="579" xr:uid="{A8D340C2-233E-4BE0-ACDB-341E7683CB55}"/>
    <cellStyle name="Valuta 3" xfId="572" xr:uid="{00000000-0005-0000-0000-00003E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ControlloGestione\DUP\DUP_2023_2025\VARIAZIONI\5%5e%20var%20DUP%2023-25\Triennale%2023-25_var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a A"/>
      <sheetName val="Scheda B"/>
      <sheetName val="Scheda C"/>
      <sheetName val="Scheda D"/>
      <sheetName val="Scheda E"/>
      <sheetName val="Scheda F"/>
      <sheetName val="alienazioni"/>
      <sheetName val="eliminati"/>
    </sheetNames>
    <sheetDataSet>
      <sheetData sheetId="0"/>
      <sheetData sheetId="1"/>
      <sheetData sheetId="2"/>
      <sheetData sheetId="3">
        <row r="16">
          <cell r="P16">
            <v>1</v>
          </cell>
        </row>
      </sheetData>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5"/>
  <sheetViews>
    <sheetView view="pageBreakPreview" topLeftCell="A2" zoomScaleNormal="100" workbookViewId="0">
      <selection activeCell="B15" sqref="B15"/>
    </sheetView>
  </sheetViews>
  <sheetFormatPr defaultColWidth="8.88671875" defaultRowHeight="13.2" x14ac:dyDescent="0.25"/>
  <cols>
    <col min="1" max="1" width="70.6640625" style="286" customWidth="1"/>
    <col min="2" max="5" width="18" style="286" customWidth="1"/>
    <col min="6" max="16384" width="8.88671875" style="286"/>
  </cols>
  <sheetData>
    <row r="1" spans="1:5" s="284" customFormat="1" ht="33" customHeight="1" x14ac:dyDescent="0.25">
      <c r="A1" s="358" t="s">
        <v>0</v>
      </c>
      <c r="B1" s="359"/>
      <c r="C1" s="360"/>
      <c r="D1" s="360"/>
      <c r="E1" s="360"/>
    </row>
    <row r="2" spans="1:5" ht="15.6" x14ac:dyDescent="0.25">
      <c r="A2" s="326"/>
      <c r="B2" s="326"/>
      <c r="C2" s="326"/>
      <c r="D2" s="326"/>
      <c r="E2" s="327"/>
    </row>
    <row r="3" spans="1:5" s="285" customFormat="1" ht="15.6" x14ac:dyDescent="0.25">
      <c r="A3" s="360" t="s">
        <v>1</v>
      </c>
      <c r="B3" s="360"/>
      <c r="C3" s="360"/>
      <c r="D3" s="360"/>
      <c r="E3" s="360"/>
    </row>
    <row r="4" spans="1:5" ht="15" x14ac:dyDescent="0.25">
      <c r="A4" s="328"/>
      <c r="B4" s="328"/>
      <c r="C4" s="328"/>
      <c r="D4" s="328"/>
      <c r="E4" s="328"/>
    </row>
    <row r="5" spans="1:5" ht="15.6" x14ac:dyDescent="0.3">
      <c r="A5" s="329"/>
      <c r="B5" s="361" t="s">
        <v>2</v>
      </c>
      <c r="C5" s="362"/>
      <c r="D5" s="362"/>
      <c r="E5" s="363"/>
    </row>
    <row r="6" spans="1:5" ht="15.6" x14ac:dyDescent="0.3">
      <c r="A6" s="330" t="s">
        <v>3</v>
      </c>
      <c r="B6" s="364" t="s">
        <v>4</v>
      </c>
      <c r="C6" s="365"/>
      <c r="D6" s="366"/>
      <c r="E6" s="356" t="s">
        <v>5</v>
      </c>
    </row>
    <row r="7" spans="1:5" ht="15.6" x14ac:dyDescent="0.3">
      <c r="A7" s="331"/>
      <c r="B7" s="332" t="s">
        <v>6</v>
      </c>
      <c r="C7" s="332" t="s">
        <v>7</v>
      </c>
      <c r="D7" s="332" t="s">
        <v>8</v>
      </c>
      <c r="E7" s="357"/>
    </row>
    <row r="8" spans="1:5" ht="15" x14ac:dyDescent="0.25">
      <c r="A8" s="353" t="s">
        <v>9</v>
      </c>
      <c r="B8" s="333">
        <f>SUM('Scheda D Lavori'!AE11:AE34)</f>
        <v>53586219.029999994</v>
      </c>
      <c r="C8" s="333">
        <f>SUM('Scheda D Lavori'!AE36:AE47)</f>
        <v>8116751.790000001</v>
      </c>
      <c r="D8" s="333">
        <f>SUM('Scheda D Lavori'!AE49:AE75)</f>
        <v>51709474.010000005</v>
      </c>
      <c r="E8" s="333">
        <f>SUM(B8:D8)</f>
        <v>113412444.83</v>
      </c>
    </row>
    <row r="9" spans="1:5" ht="15" x14ac:dyDescent="0.25">
      <c r="A9" s="353" t="s">
        <v>10</v>
      </c>
      <c r="B9" s="333">
        <f>SUM('Scheda D Lavori'!AF11:AF33)</f>
        <v>0</v>
      </c>
      <c r="C9" s="333">
        <f>SUM('Scheda D Lavori'!AF36:AF47)</f>
        <v>0</v>
      </c>
      <c r="D9" s="333">
        <f>SUM('Scheda D Lavori'!AF49:AF75)</f>
        <v>0</v>
      </c>
      <c r="E9" s="333">
        <f t="shared" ref="E9:E14" si="0">SUM(B9:D9)</f>
        <v>0</v>
      </c>
    </row>
    <row r="10" spans="1:5" ht="15" x14ac:dyDescent="0.25">
      <c r="A10" s="353" t="s">
        <v>11</v>
      </c>
      <c r="B10" s="333">
        <f>SUM('Scheda D Lavori'!AG11:AG34)</f>
        <v>430000</v>
      </c>
      <c r="C10" s="333">
        <f>SUM('Scheda D Lavori'!AG36:AG47)</f>
        <v>0</v>
      </c>
      <c r="D10" s="334">
        <f>SUM('Scheda D Lavori'!AG49:AG75)</f>
        <v>0</v>
      </c>
      <c r="E10" s="333">
        <f t="shared" si="0"/>
        <v>430000</v>
      </c>
    </row>
    <row r="11" spans="1:5" ht="15" x14ac:dyDescent="0.25">
      <c r="A11" s="353" t="s">
        <v>12</v>
      </c>
      <c r="B11" s="333">
        <f>SUM('Scheda D Lavori'!AH11:AH34)</f>
        <v>2978593.74</v>
      </c>
      <c r="C11" s="333">
        <f>SUM('Scheda D Lavori'!AH36:AH47)</f>
        <v>1700000</v>
      </c>
      <c r="D11" s="334">
        <f>SUM('Scheda D Lavori'!AH49:AH75)</f>
        <v>1000000</v>
      </c>
      <c r="E11" s="333">
        <f t="shared" si="0"/>
        <v>5678593.7400000002</v>
      </c>
    </row>
    <row r="12" spans="1:5" ht="47.25" customHeight="1" x14ac:dyDescent="0.25">
      <c r="A12" s="353" t="s">
        <v>692</v>
      </c>
      <c r="B12" s="333">
        <f>SUM('Scheda D Lavori'!AI11:AI34)</f>
        <v>0</v>
      </c>
      <c r="C12" s="333">
        <f>SUM('Scheda D Lavori'!AI36:AI47)</f>
        <v>2615000</v>
      </c>
      <c r="D12" s="335">
        <f>SUM('Scheda D Lavori'!AI49:AI75)</f>
        <v>2695454.3</v>
      </c>
      <c r="E12" s="333">
        <f t="shared" si="0"/>
        <v>5310454.3</v>
      </c>
    </row>
    <row r="13" spans="1:5" ht="22.95" customHeight="1" x14ac:dyDescent="0.25">
      <c r="A13" s="353" t="s">
        <v>693</v>
      </c>
      <c r="B13" s="333">
        <f>SUM('Scheda D Lavori'!AJ11:AJ34)</f>
        <v>0</v>
      </c>
      <c r="C13" s="333">
        <f>SUM('Scheda D Lavori'!AJ36:AJ47)</f>
        <v>0</v>
      </c>
      <c r="D13" s="333">
        <f>SUM('Scheda D Lavori'!AJ49:AJ75)</f>
        <v>0</v>
      </c>
      <c r="E13" s="333">
        <f t="shared" si="0"/>
        <v>0</v>
      </c>
    </row>
    <row r="14" spans="1:5" ht="15" x14ac:dyDescent="0.25">
      <c r="A14" s="353" t="s">
        <v>15</v>
      </c>
      <c r="B14" s="333">
        <f>SUM('Scheda D Lavori'!AK11:AK34)</f>
        <v>0</v>
      </c>
      <c r="C14" s="333">
        <f>SUM('Scheda D Lavori'!AK36:AK47)</f>
        <v>0</v>
      </c>
      <c r="D14" s="333">
        <f>SUM('Scheda D Lavori'!AK49:AK75)</f>
        <v>0</v>
      </c>
      <c r="E14" s="333">
        <f t="shared" si="0"/>
        <v>0</v>
      </c>
    </row>
    <row r="15" spans="1:5" s="287" customFormat="1" ht="16.2" customHeight="1" x14ac:dyDescent="0.25">
      <c r="A15" s="353" t="s">
        <v>16</v>
      </c>
      <c r="B15" s="336">
        <f>SUM(B8:B14)</f>
        <v>56994812.769999996</v>
      </c>
      <c r="C15" s="336">
        <f>SUM(C8:C14)</f>
        <v>12431751.790000001</v>
      </c>
      <c r="D15" s="336">
        <f>SUM(D8:D14)</f>
        <v>55404928.310000002</v>
      </c>
      <c r="E15" s="336">
        <f>SUM(E8:E14)</f>
        <v>124831492.86999999</v>
      </c>
    </row>
    <row r="16" spans="1:5" ht="15" x14ac:dyDescent="0.25">
      <c r="A16" s="337"/>
      <c r="B16" s="338"/>
      <c r="C16" s="338"/>
      <c r="D16" s="338"/>
      <c r="E16" s="338"/>
    </row>
    <row r="17" spans="1:5" ht="15" x14ac:dyDescent="0.25">
      <c r="A17" s="337"/>
      <c r="B17" s="338"/>
      <c r="C17" s="338"/>
      <c r="D17" s="338"/>
      <c r="E17" s="338"/>
    </row>
    <row r="18" spans="1:5" ht="15.6" x14ac:dyDescent="0.25">
      <c r="A18" s="80"/>
      <c r="B18" s="80"/>
      <c r="C18" s="80"/>
      <c r="D18" s="360" t="s">
        <v>17</v>
      </c>
      <c r="E18" s="360"/>
    </row>
    <row r="19" spans="1:5" ht="15.6" x14ac:dyDescent="0.25">
      <c r="A19" s="80"/>
      <c r="B19" s="80"/>
      <c r="C19" s="80"/>
      <c r="D19" s="360" t="s">
        <v>18</v>
      </c>
      <c r="E19" s="360"/>
    </row>
    <row r="20" spans="1:5" ht="15" x14ac:dyDescent="0.25">
      <c r="A20" s="80"/>
      <c r="B20" s="80"/>
      <c r="C20" s="80"/>
      <c r="D20" s="80"/>
      <c r="E20" s="80"/>
    </row>
    <row r="21" spans="1:5" x14ac:dyDescent="0.25">
      <c r="A21" s="288"/>
    </row>
    <row r="22" spans="1:5" x14ac:dyDescent="0.25">
      <c r="A22" s="289"/>
    </row>
    <row r="24" spans="1:5" ht="15" x14ac:dyDescent="0.25">
      <c r="A24" s="290" t="s">
        <v>19</v>
      </c>
      <c r="B24" s="291">
        <f>+B15-'Scheda D Lavori'!Q76</f>
        <v>0</v>
      </c>
      <c r="C24" s="291">
        <f>+C15-'Scheda D Lavori'!R76</f>
        <v>0</v>
      </c>
      <c r="D24" s="291">
        <f>+D15-'Scheda D Lavori'!S76</f>
        <v>0</v>
      </c>
      <c r="E24" s="292">
        <f>SUM('Scheda D Lavori'!AE76:AK76)</f>
        <v>124831492.86999996</v>
      </c>
    </row>
    <row r="25" spans="1:5" x14ac:dyDescent="0.25">
      <c r="E25" s="292">
        <f>+E15-E24</f>
        <v>0</v>
      </c>
    </row>
    <row r="26" spans="1:5" x14ac:dyDescent="0.25">
      <c r="A26" s="355"/>
      <c r="B26" s="355"/>
      <c r="C26" s="355"/>
      <c r="D26" s="355"/>
      <c r="E26" s="355"/>
    </row>
    <row r="27" spans="1:5" x14ac:dyDescent="0.25">
      <c r="B27" s="293"/>
      <c r="C27" s="293"/>
      <c r="D27" s="293"/>
      <c r="E27" s="293"/>
    </row>
    <row r="28" spans="1:5" x14ac:dyDescent="0.25">
      <c r="E28" s="293"/>
    </row>
    <row r="32" spans="1:5" x14ac:dyDescent="0.25">
      <c r="B32" s="294"/>
      <c r="C32" s="294"/>
      <c r="D32" s="294"/>
      <c r="E32" s="294"/>
    </row>
    <row r="34" spans="2:5" x14ac:dyDescent="0.25">
      <c r="E34" s="295"/>
    </row>
    <row r="37" spans="2:5" ht="15" x14ac:dyDescent="0.25">
      <c r="B37" s="296"/>
      <c r="C37" s="296"/>
      <c r="D37" s="296"/>
      <c r="E37" s="296"/>
    </row>
    <row r="38" spans="2:5" ht="15" x14ac:dyDescent="0.25">
      <c r="B38" s="296"/>
      <c r="C38" s="296"/>
      <c r="D38" s="296"/>
      <c r="E38" s="296"/>
    </row>
    <row r="39" spans="2:5" ht="15" x14ac:dyDescent="0.25">
      <c r="B39" s="296"/>
      <c r="C39" s="296"/>
      <c r="D39" s="296"/>
      <c r="E39" s="296"/>
    </row>
    <row r="40" spans="2:5" ht="15" x14ac:dyDescent="0.25">
      <c r="B40" s="296"/>
      <c r="C40" s="296"/>
      <c r="D40" s="296"/>
      <c r="E40" s="296"/>
    </row>
    <row r="41" spans="2:5" ht="15" x14ac:dyDescent="0.25">
      <c r="B41" s="296"/>
      <c r="C41" s="296"/>
      <c r="D41" s="296"/>
      <c r="E41" s="296"/>
    </row>
    <row r="42" spans="2:5" ht="15" x14ac:dyDescent="0.25">
      <c r="B42" s="296"/>
      <c r="C42" s="296"/>
      <c r="D42" s="296"/>
      <c r="E42" s="296"/>
    </row>
    <row r="43" spans="2:5" ht="15" x14ac:dyDescent="0.25">
      <c r="B43" s="296"/>
      <c r="C43" s="296"/>
      <c r="D43" s="296"/>
      <c r="E43" s="296"/>
    </row>
    <row r="44" spans="2:5" ht="15" x14ac:dyDescent="0.25">
      <c r="B44" s="296"/>
      <c r="C44" s="296"/>
      <c r="D44" s="296"/>
      <c r="E44" s="296"/>
    </row>
    <row r="45" spans="2:5" x14ac:dyDescent="0.25">
      <c r="B45" s="297"/>
      <c r="C45" s="297"/>
      <c r="D45" s="297"/>
      <c r="E45" s="297"/>
    </row>
  </sheetData>
  <mergeCells count="8">
    <mergeCell ref="A26:E26"/>
    <mergeCell ref="E6:E7"/>
    <mergeCell ref="A1:E1"/>
    <mergeCell ref="A3:E3"/>
    <mergeCell ref="B5:E5"/>
    <mergeCell ref="B6:D6"/>
    <mergeCell ref="D18:E18"/>
    <mergeCell ref="D19:E19"/>
  </mergeCells>
  <printOptions horizontalCentered="1"/>
  <pageMargins left="0" right="0" top="0.74803149606299213" bottom="0.74803149606299213" header="0.31496062992125984" footer="0.31496062992125984"/>
  <pageSetup paperSize="8" scale="12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50"/>
  <sheetViews>
    <sheetView view="pageBreakPreview" topLeftCell="A10" zoomScale="75" zoomScaleNormal="100" zoomScalePageLayoutView="70" workbookViewId="0">
      <selection activeCell="B15" sqref="B15"/>
    </sheetView>
  </sheetViews>
  <sheetFormatPr defaultColWidth="8.88671875" defaultRowHeight="13.2" x14ac:dyDescent="0.25"/>
  <cols>
    <col min="1" max="1" width="12.88671875" style="249" customWidth="1"/>
    <col min="2" max="2" width="20.33203125" style="249" customWidth="1"/>
    <col min="3" max="3" width="26.88671875" style="250" customWidth="1"/>
    <col min="4" max="4" width="13.109375" style="251" customWidth="1"/>
    <col min="5" max="5" width="11.88671875" style="250" customWidth="1"/>
    <col min="6" max="6" width="13.6640625" style="250" customWidth="1"/>
    <col min="7" max="7" width="12.5546875" style="252" customWidth="1"/>
    <col min="8" max="8" width="12.6640625" style="249" customWidth="1"/>
    <col min="9" max="9" width="12.33203125" style="249" customWidth="1"/>
    <col min="10" max="10" width="12.109375" style="249" customWidth="1"/>
    <col min="11" max="11" width="12.6640625" style="253" customWidth="1"/>
    <col min="12" max="12" width="14.44140625" style="249" customWidth="1"/>
    <col min="13" max="13" width="15.33203125" style="249" customWidth="1"/>
    <col min="14" max="14" width="14.5546875" style="249" customWidth="1"/>
    <col min="15" max="15" width="15.44140625" style="249" customWidth="1"/>
    <col min="16" max="16" width="14.6640625" style="249" customWidth="1"/>
    <col min="17" max="17" width="14.88671875" style="249" customWidth="1"/>
    <col min="18" max="18" width="14" style="249" customWidth="1"/>
    <col min="19" max="27" width="8.88671875" style="249"/>
    <col min="28" max="28" width="14.44140625" style="249" customWidth="1"/>
    <col min="29" max="16384" width="8.88671875" style="249"/>
  </cols>
  <sheetData>
    <row r="1" spans="1:28" s="245" customFormat="1" ht="36" customHeight="1" x14ac:dyDescent="0.25">
      <c r="A1" s="367" t="s">
        <v>24</v>
      </c>
      <c r="B1" s="367"/>
      <c r="C1" s="367"/>
      <c r="D1" s="367"/>
      <c r="E1" s="367"/>
      <c r="F1" s="367"/>
      <c r="G1" s="367"/>
      <c r="H1" s="367"/>
      <c r="I1" s="367"/>
      <c r="J1" s="367"/>
      <c r="K1" s="367"/>
      <c r="L1" s="367"/>
      <c r="M1" s="367"/>
      <c r="N1" s="367"/>
      <c r="O1" s="367"/>
      <c r="P1" s="367"/>
      <c r="Q1" s="367"/>
      <c r="R1" s="367"/>
    </row>
    <row r="2" spans="1:28" x14ac:dyDescent="0.25">
      <c r="A2" s="254"/>
      <c r="B2" s="254"/>
      <c r="C2" s="255"/>
      <c r="D2" s="256"/>
      <c r="E2" s="255"/>
      <c r="F2" s="255"/>
      <c r="G2" s="257"/>
      <c r="H2" s="254"/>
      <c r="I2" s="254"/>
      <c r="J2" s="254"/>
      <c r="K2" s="268"/>
      <c r="L2" s="254"/>
      <c r="M2" s="254"/>
      <c r="N2" s="254"/>
      <c r="O2" s="254"/>
      <c r="P2" s="254"/>
      <c r="Q2" s="254"/>
      <c r="R2" s="254"/>
    </row>
    <row r="3" spans="1:28" ht="15.6" x14ac:dyDescent="0.25">
      <c r="A3" s="368" t="s">
        <v>25</v>
      </c>
      <c r="B3" s="368"/>
      <c r="C3" s="368"/>
      <c r="D3" s="368"/>
      <c r="E3" s="368"/>
      <c r="F3" s="368"/>
      <c r="G3" s="368"/>
      <c r="H3" s="368"/>
      <c r="I3" s="368"/>
      <c r="J3" s="368"/>
      <c r="K3" s="368"/>
      <c r="L3" s="368"/>
      <c r="M3" s="368"/>
      <c r="N3" s="368"/>
      <c r="O3" s="368"/>
      <c r="P3" s="368"/>
      <c r="Q3" s="368"/>
      <c r="R3" s="368"/>
    </row>
    <row r="4" spans="1:28" ht="15.6" x14ac:dyDescent="0.25">
      <c r="A4" s="258"/>
      <c r="B4" s="258"/>
      <c r="C4" s="258"/>
      <c r="D4" s="258"/>
      <c r="E4" s="258"/>
      <c r="F4" s="258"/>
      <c r="G4" s="258"/>
      <c r="H4" s="258"/>
      <c r="I4" s="258"/>
      <c r="J4" s="258"/>
      <c r="K4" s="258"/>
      <c r="L4" s="258"/>
      <c r="M4" s="258"/>
      <c r="N4" s="258"/>
      <c r="O4" s="258"/>
      <c r="P4" s="258"/>
      <c r="Q4" s="258"/>
      <c r="R4" s="258"/>
    </row>
    <row r="5" spans="1:28" ht="13.5" customHeight="1" x14ac:dyDescent="0.25">
      <c r="A5" s="372" t="s">
        <v>26</v>
      </c>
      <c r="B5" s="372" t="s">
        <v>27</v>
      </c>
      <c r="C5" s="372" t="s">
        <v>28</v>
      </c>
      <c r="D5" s="372" t="s">
        <v>29</v>
      </c>
      <c r="E5" s="372" t="s">
        <v>30</v>
      </c>
      <c r="F5" s="372" t="s">
        <v>31</v>
      </c>
      <c r="G5" s="372" t="s">
        <v>32</v>
      </c>
      <c r="H5" s="372" t="s">
        <v>33</v>
      </c>
      <c r="I5" s="372" t="s">
        <v>34</v>
      </c>
      <c r="J5" s="372" t="s">
        <v>35</v>
      </c>
      <c r="K5" s="372" t="s">
        <v>36</v>
      </c>
      <c r="L5" s="372" t="s">
        <v>37</v>
      </c>
      <c r="M5" s="372" t="s">
        <v>38</v>
      </c>
      <c r="N5" s="372" t="s">
        <v>39</v>
      </c>
      <c r="O5" s="372" t="s">
        <v>40</v>
      </c>
      <c r="P5" s="372" t="s">
        <v>694</v>
      </c>
      <c r="Q5" s="372" t="s">
        <v>41</v>
      </c>
      <c r="R5" s="372" t="s">
        <v>42</v>
      </c>
    </row>
    <row r="6" spans="1:28" x14ac:dyDescent="0.25">
      <c r="A6" s="372"/>
      <c r="B6" s="373"/>
      <c r="C6" s="387"/>
      <c r="D6" s="387"/>
      <c r="E6" s="387"/>
      <c r="F6" s="387"/>
      <c r="G6" s="387"/>
      <c r="H6" s="373"/>
      <c r="I6" s="373"/>
      <c r="J6" s="373"/>
      <c r="K6" s="373"/>
      <c r="L6" s="373"/>
      <c r="M6" s="373"/>
      <c r="N6" s="373"/>
      <c r="O6" s="373"/>
      <c r="P6" s="373"/>
      <c r="Q6" s="373"/>
      <c r="R6" s="373"/>
    </row>
    <row r="7" spans="1:28" ht="12.75" customHeight="1" x14ac:dyDescent="0.25">
      <c r="A7" s="372"/>
      <c r="B7" s="373"/>
      <c r="C7" s="387"/>
      <c r="D7" s="387"/>
      <c r="E7" s="387"/>
      <c r="F7" s="387"/>
      <c r="G7" s="387"/>
      <c r="H7" s="373"/>
      <c r="I7" s="373"/>
      <c r="J7" s="373"/>
      <c r="K7" s="373"/>
      <c r="L7" s="373"/>
      <c r="M7" s="373"/>
      <c r="N7" s="373"/>
      <c r="O7" s="373"/>
      <c r="P7" s="373"/>
      <c r="Q7" s="373"/>
      <c r="R7" s="373"/>
      <c r="AB7" s="251"/>
    </row>
    <row r="8" spans="1:28" x14ac:dyDescent="0.25">
      <c r="A8" s="372"/>
      <c r="B8" s="373"/>
      <c r="C8" s="387"/>
      <c r="D8" s="387"/>
      <c r="E8" s="387"/>
      <c r="F8" s="387"/>
      <c r="G8" s="387"/>
      <c r="H8" s="373"/>
      <c r="I8" s="373"/>
      <c r="J8" s="373"/>
      <c r="K8" s="373"/>
      <c r="L8" s="373"/>
      <c r="M8" s="373"/>
      <c r="N8" s="373"/>
      <c r="O8" s="373"/>
      <c r="P8" s="373"/>
      <c r="Q8" s="373"/>
      <c r="R8" s="373"/>
    </row>
    <row r="9" spans="1:28" x14ac:dyDescent="0.25">
      <c r="A9" s="372"/>
      <c r="B9" s="373"/>
      <c r="C9" s="387"/>
      <c r="D9" s="387"/>
      <c r="E9" s="387"/>
      <c r="F9" s="387"/>
      <c r="G9" s="387"/>
      <c r="H9" s="373"/>
      <c r="I9" s="373"/>
      <c r="J9" s="373"/>
      <c r="K9" s="373"/>
      <c r="L9" s="373"/>
      <c r="M9" s="373"/>
      <c r="N9" s="373"/>
      <c r="O9" s="373"/>
      <c r="P9" s="373"/>
      <c r="Q9" s="373"/>
      <c r="R9" s="373"/>
    </row>
    <row r="10" spans="1:28" ht="57.75" customHeight="1" x14ac:dyDescent="0.25">
      <c r="A10" s="372"/>
      <c r="B10" s="373"/>
      <c r="C10" s="387"/>
      <c r="D10" s="387"/>
      <c r="E10" s="387"/>
      <c r="F10" s="387"/>
      <c r="G10" s="387"/>
      <c r="H10" s="373"/>
      <c r="I10" s="373"/>
      <c r="J10" s="373"/>
      <c r="K10" s="373"/>
      <c r="L10" s="373"/>
      <c r="M10" s="373"/>
      <c r="N10" s="373"/>
      <c r="O10" s="373"/>
      <c r="P10" s="373"/>
      <c r="Q10" s="373"/>
      <c r="R10" s="373"/>
    </row>
    <row r="11" spans="1:28" s="246" customFormat="1" ht="21" customHeight="1" x14ac:dyDescent="0.25">
      <c r="A11" s="259" t="s">
        <v>43</v>
      </c>
      <c r="B11" s="259" t="s">
        <v>44</v>
      </c>
      <c r="C11" s="259" t="s">
        <v>45</v>
      </c>
      <c r="D11" s="259" t="s">
        <v>46</v>
      </c>
      <c r="E11" s="259" t="s">
        <v>47</v>
      </c>
      <c r="F11" s="259" t="s">
        <v>48</v>
      </c>
      <c r="G11" s="259" t="s">
        <v>48</v>
      </c>
      <c r="H11" s="259" t="s">
        <v>48</v>
      </c>
      <c r="I11" s="259" t="s">
        <v>49</v>
      </c>
      <c r="J11" s="259"/>
      <c r="K11" s="259" t="s">
        <v>50</v>
      </c>
      <c r="L11" s="269" t="s">
        <v>51</v>
      </c>
      <c r="M11" s="269" t="s">
        <v>52</v>
      </c>
      <c r="N11" s="269" t="s">
        <v>51</v>
      </c>
      <c r="O11" s="269" t="s">
        <v>53</v>
      </c>
      <c r="P11" s="269" t="s">
        <v>54</v>
      </c>
      <c r="Q11" s="269" t="s">
        <v>51</v>
      </c>
      <c r="R11" s="269" t="s">
        <v>54</v>
      </c>
    </row>
    <row r="12" spans="1:28" ht="18.75" customHeight="1" x14ac:dyDescent="0.25">
      <c r="A12" s="260"/>
      <c r="B12" s="260"/>
      <c r="C12" s="261"/>
      <c r="D12" s="260"/>
      <c r="E12" s="261" t="s">
        <v>55</v>
      </c>
      <c r="F12" s="261" t="s">
        <v>55</v>
      </c>
      <c r="G12" s="261" t="s">
        <v>55</v>
      </c>
      <c r="H12" s="261" t="s">
        <v>55</v>
      </c>
      <c r="I12" s="261"/>
      <c r="J12" s="260"/>
      <c r="K12" s="270"/>
      <c r="L12" s="271"/>
      <c r="M12" s="271"/>
      <c r="N12" s="271"/>
      <c r="O12" s="271"/>
      <c r="P12" s="271"/>
      <c r="Q12" s="271"/>
      <c r="R12" s="271"/>
    </row>
    <row r="13" spans="1:28" ht="61.5" customHeight="1" x14ac:dyDescent="0.25">
      <c r="A13" s="260"/>
      <c r="B13" s="260"/>
      <c r="C13" s="261"/>
      <c r="D13" s="260"/>
      <c r="E13" s="261"/>
      <c r="F13" s="261"/>
      <c r="G13" s="262"/>
      <c r="H13" s="261"/>
      <c r="I13" s="261"/>
      <c r="J13" s="260"/>
      <c r="K13" s="272"/>
      <c r="L13" s="271"/>
      <c r="M13" s="271"/>
      <c r="N13" s="271"/>
      <c r="O13" s="271"/>
      <c r="P13" s="271"/>
      <c r="Q13" s="271"/>
      <c r="R13" s="271"/>
    </row>
    <row r="14" spans="1:28" x14ac:dyDescent="0.25">
      <c r="A14" s="247"/>
      <c r="B14" s="247"/>
      <c r="C14" s="263"/>
      <c r="D14" s="247"/>
      <c r="E14" s="263"/>
      <c r="F14" s="263"/>
      <c r="G14" s="257"/>
      <c r="H14" s="263"/>
      <c r="I14" s="263"/>
      <c r="J14" s="247"/>
      <c r="K14" s="273"/>
      <c r="L14" s="274"/>
      <c r="M14" s="274"/>
      <c r="N14" s="274"/>
      <c r="O14" s="274"/>
      <c r="P14" s="274"/>
      <c r="Q14" s="274"/>
      <c r="R14" s="274"/>
    </row>
    <row r="15" spans="1:28" ht="18" customHeight="1" x14ac:dyDescent="0.25">
      <c r="A15" s="247"/>
      <c r="B15" s="247"/>
      <c r="C15" s="263"/>
      <c r="D15" s="247"/>
      <c r="E15" s="263"/>
      <c r="F15" s="263"/>
      <c r="G15" s="257"/>
      <c r="H15" s="263"/>
      <c r="I15" s="263"/>
      <c r="J15" s="247"/>
      <c r="K15" s="273"/>
      <c r="L15" s="274"/>
      <c r="M15" s="274"/>
      <c r="N15" s="369" t="s">
        <v>17</v>
      </c>
      <c r="O15" s="369"/>
      <c r="P15" s="370"/>
      <c r="Q15" s="370"/>
      <c r="R15" s="274"/>
    </row>
    <row r="16" spans="1:28" ht="18" customHeight="1" x14ac:dyDescent="0.25">
      <c r="A16" s="247"/>
      <c r="B16" s="247"/>
      <c r="C16" s="263"/>
      <c r="D16" s="247"/>
      <c r="E16" s="263"/>
      <c r="F16" s="263"/>
      <c r="G16" s="257"/>
      <c r="H16" s="263"/>
      <c r="I16" s="263"/>
      <c r="J16" s="247"/>
      <c r="K16" s="273"/>
      <c r="L16" s="274"/>
      <c r="M16" s="274"/>
      <c r="N16" s="369" t="s">
        <v>18</v>
      </c>
      <c r="O16" s="369"/>
      <c r="P16" s="371"/>
      <c r="Q16" s="371"/>
      <c r="R16" s="274"/>
    </row>
    <row r="17" spans="1:23" ht="15" customHeight="1" x14ac:dyDescent="0.25">
      <c r="A17" s="264" t="s">
        <v>56</v>
      </c>
      <c r="B17" s="264"/>
      <c r="C17" s="265"/>
      <c r="D17" s="264"/>
      <c r="E17" s="265"/>
      <c r="F17" s="265"/>
      <c r="G17" s="266"/>
      <c r="H17" s="265"/>
      <c r="I17" s="265"/>
      <c r="J17" s="264"/>
      <c r="K17" s="275"/>
      <c r="L17" s="276"/>
      <c r="M17" s="274"/>
      <c r="N17" s="274"/>
      <c r="O17" s="274"/>
      <c r="P17" s="274"/>
      <c r="Q17" s="274"/>
      <c r="R17" s="274"/>
    </row>
    <row r="18" spans="1:23" ht="28.5" customHeight="1" x14ac:dyDescent="0.25">
      <c r="A18" s="374" t="s">
        <v>57</v>
      </c>
      <c r="B18" s="375"/>
      <c r="C18" s="375"/>
      <c r="D18" s="375"/>
      <c r="E18" s="375"/>
      <c r="F18" s="375"/>
      <c r="G18" s="376"/>
      <c r="H18" s="376"/>
      <c r="I18" s="376"/>
      <c r="J18" s="376"/>
      <c r="K18" s="376"/>
      <c r="L18" s="376"/>
      <c r="M18" s="377" t="s">
        <v>58</v>
      </c>
      <c r="N18" s="378"/>
      <c r="O18" s="378"/>
      <c r="P18" s="378"/>
      <c r="Q18" s="379"/>
      <c r="R18" s="280"/>
      <c r="S18" s="267"/>
      <c r="T18" s="267"/>
      <c r="U18" s="267"/>
      <c r="V18" s="267"/>
      <c r="W18" s="267"/>
    </row>
    <row r="19" spans="1:23" ht="15" customHeight="1" x14ac:dyDescent="0.25">
      <c r="A19" s="374" t="s">
        <v>59</v>
      </c>
      <c r="B19" s="376"/>
      <c r="C19" s="376"/>
      <c r="D19" s="376"/>
      <c r="E19" s="376"/>
      <c r="F19" s="376"/>
      <c r="G19" s="376"/>
      <c r="H19" s="265"/>
      <c r="I19" s="265"/>
      <c r="J19" s="264"/>
      <c r="K19" s="275"/>
      <c r="L19" s="276"/>
      <c r="M19" s="380" t="s">
        <v>60</v>
      </c>
      <c r="N19" s="381"/>
      <c r="O19" s="381"/>
      <c r="P19" s="381"/>
      <c r="Q19" s="382"/>
      <c r="R19" s="281"/>
      <c r="S19" s="282"/>
      <c r="T19" s="282"/>
      <c r="U19" s="282"/>
      <c r="V19" s="282"/>
      <c r="W19" s="282"/>
    </row>
    <row r="20" spans="1:23" s="247" customFormat="1" ht="15" customHeight="1" x14ac:dyDescent="0.2">
      <c r="A20" s="374" t="s">
        <v>61</v>
      </c>
      <c r="B20" s="376"/>
      <c r="C20" s="376"/>
      <c r="D20" s="376"/>
      <c r="E20" s="376"/>
      <c r="F20" s="376"/>
      <c r="G20" s="376"/>
      <c r="H20" s="265"/>
      <c r="I20" s="265"/>
      <c r="J20" s="264"/>
      <c r="K20" s="265"/>
      <c r="L20" s="276"/>
      <c r="M20" s="383" t="s">
        <v>62</v>
      </c>
      <c r="N20" s="383"/>
      <c r="O20" s="383"/>
      <c r="P20" s="383"/>
      <c r="Q20" s="383"/>
      <c r="R20" s="283" t="s">
        <v>63</v>
      </c>
      <c r="S20" s="267"/>
      <c r="T20" s="267"/>
      <c r="U20" s="267"/>
      <c r="V20" s="267"/>
      <c r="W20" s="267"/>
    </row>
    <row r="21" spans="1:23" s="248" customFormat="1" ht="24" customHeight="1" x14ac:dyDescent="0.2">
      <c r="A21" s="374" t="s">
        <v>64</v>
      </c>
      <c r="B21" s="376"/>
      <c r="C21" s="376"/>
      <c r="D21" s="376"/>
      <c r="E21" s="376"/>
      <c r="F21" s="376"/>
      <c r="G21" s="376"/>
      <c r="H21" s="376"/>
      <c r="I21" s="265"/>
      <c r="J21" s="264"/>
      <c r="K21" s="265"/>
      <c r="L21" s="276"/>
      <c r="M21" s="383" t="s">
        <v>65</v>
      </c>
      <c r="N21" s="383"/>
      <c r="O21" s="383"/>
      <c r="P21" s="383"/>
      <c r="Q21" s="383"/>
      <c r="R21" s="283" t="s">
        <v>66</v>
      </c>
      <c r="S21" s="267"/>
      <c r="T21" s="267"/>
      <c r="U21" s="267"/>
      <c r="V21" s="267"/>
      <c r="W21" s="267"/>
    </row>
    <row r="22" spans="1:23" s="247" customFormat="1" ht="15" customHeight="1" x14ac:dyDescent="0.2">
      <c r="A22" s="264"/>
      <c r="B22" s="264"/>
      <c r="C22" s="265"/>
      <c r="D22" s="264"/>
      <c r="E22" s="265"/>
      <c r="F22" s="265"/>
      <c r="G22" s="266"/>
      <c r="H22" s="265"/>
      <c r="I22" s="265"/>
      <c r="J22" s="264"/>
      <c r="K22" s="265"/>
      <c r="L22" s="277"/>
      <c r="M22" s="383" t="s">
        <v>67</v>
      </c>
      <c r="N22" s="383"/>
      <c r="O22" s="383"/>
      <c r="P22" s="383"/>
      <c r="Q22" s="383"/>
      <c r="R22" s="283" t="s">
        <v>51</v>
      </c>
      <c r="S22" s="267"/>
      <c r="T22" s="267"/>
      <c r="U22" s="267"/>
      <c r="V22" s="267"/>
      <c r="W22" s="267"/>
    </row>
    <row r="23" spans="1:23" s="247" customFormat="1" ht="15" customHeight="1" x14ac:dyDescent="0.2">
      <c r="A23" s="264" t="s">
        <v>45</v>
      </c>
      <c r="B23" s="264"/>
      <c r="C23" s="265"/>
      <c r="D23" s="264"/>
      <c r="E23" s="265"/>
      <c r="F23" s="265"/>
      <c r="G23" s="266"/>
      <c r="H23" s="265"/>
      <c r="I23" s="265"/>
      <c r="J23" s="264"/>
      <c r="K23" s="265"/>
      <c r="L23" s="277"/>
      <c r="M23" s="383" t="s">
        <v>68</v>
      </c>
      <c r="N23" s="383"/>
      <c r="O23" s="383"/>
      <c r="P23" s="383"/>
      <c r="Q23" s="383"/>
      <c r="R23" s="283" t="s">
        <v>51</v>
      </c>
      <c r="S23" s="267"/>
      <c r="T23" s="267"/>
      <c r="U23" s="267"/>
      <c r="V23" s="267"/>
      <c r="W23" s="267"/>
    </row>
    <row r="24" spans="1:23" s="247" customFormat="1" ht="15" customHeight="1" x14ac:dyDescent="0.2">
      <c r="A24" s="374" t="s">
        <v>69</v>
      </c>
      <c r="B24" s="376"/>
      <c r="C24" s="376"/>
      <c r="D24" s="376"/>
      <c r="E24" s="376"/>
      <c r="F24" s="376"/>
      <c r="G24" s="376"/>
      <c r="H24" s="265"/>
      <c r="I24" s="265"/>
      <c r="J24" s="264"/>
      <c r="K24" s="265"/>
      <c r="L24" s="277"/>
      <c r="M24" s="384" t="s">
        <v>70</v>
      </c>
      <c r="N24" s="384"/>
      <c r="O24" s="384"/>
      <c r="P24" s="384"/>
      <c r="Q24" s="384"/>
      <c r="R24" s="283"/>
      <c r="S24" s="282"/>
      <c r="T24" s="282"/>
      <c r="U24" s="282"/>
      <c r="V24" s="282"/>
      <c r="W24" s="282"/>
    </row>
    <row r="25" spans="1:23" s="247" customFormat="1" ht="15" customHeight="1" x14ac:dyDescent="0.2">
      <c r="A25" s="374" t="s">
        <v>71</v>
      </c>
      <c r="B25" s="376"/>
      <c r="C25" s="376"/>
      <c r="D25" s="376"/>
      <c r="E25" s="376"/>
      <c r="F25" s="376"/>
      <c r="G25" s="376"/>
      <c r="H25" s="376"/>
      <c r="I25" s="265"/>
      <c r="J25" s="264"/>
      <c r="K25" s="265"/>
      <c r="L25" s="277"/>
      <c r="M25" s="383" t="s">
        <v>72</v>
      </c>
      <c r="N25" s="383"/>
      <c r="O25" s="383"/>
      <c r="P25" s="383"/>
      <c r="Q25" s="383"/>
      <c r="R25" s="283" t="s">
        <v>51</v>
      </c>
      <c r="S25" s="267"/>
      <c r="T25" s="267"/>
      <c r="U25" s="267"/>
      <c r="V25" s="267"/>
      <c r="W25" s="267"/>
    </row>
    <row r="26" spans="1:23" ht="15" customHeight="1" x14ac:dyDescent="0.25">
      <c r="A26" s="374" t="s">
        <v>73</v>
      </c>
      <c r="B26" s="376"/>
      <c r="C26" s="376"/>
      <c r="D26" s="376"/>
      <c r="E26" s="376"/>
      <c r="F26" s="376"/>
      <c r="G26" s="376"/>
      <c r="H26" s="265"/>
      <c r="I26" s="265"/>
      <c r="J26" s="264"/>
      <c r="K26" s="275"/>
      <c r="L26" s="276"/>
      <c r="M26" s="383" t="s">
        <v>74</v>
      </c>
      <c r="N26" s="383"/>
      <c r="O26" s="383"/>
      <c r="P26" s="383"/>
      <c r="Q26" s="383"/>
      <c r="R26" s="283" t="s">
        <v>51</v>
      </c>
      <c r="S26" s="267"/>
      <c r="T26" s="267"/>
      <c r="U26" s="267"/>
      <c r="V26" s="267"/>
      <c r="W26" s="267"/>
    </row>
    <row r="27" spans="1:23" ht="15" customHeight="1" x14ac:dyDescent="0.25">
      <c r="A27" s="374" t="s">
        <v>75</v>
      </c>
      <c r="B27" s="376"/>
      <c r="C27" s="376"/>
      <c r="D27" s="376"/>
      <c r="E27" s="376"/>
      <c r="F27" s="376"/>
      <c r="G27" s="376"/>
      <c r="H27" s="265"/>
      <c r="I27" s="265"/>
      <c r="J27" s="264"/>
      <c r="K27" s="275"/>
      <c r="L27" s="276"/>
      <c r="M27" s="383" t="s">
        <v>76</v>
      </c>
      <c r="N27" s="383"/>
      <c r="O27" s="383"/>
      <c r="P27" s="383"/>
      <c r="Q27" s="383"/>
      <c r="R27" s="283" t="s">
        <v>77</v>
      </c>
      <c r="S27" s="267"/>
      <c r="T27" s="267"/>
      <c r="U27" s="267"/>
      <c r="V27" s="267"/>
      <c r="W27" s="267"/>
    </row>
    <row r="28" spans="1:23" s="247" customFormat="1" ht="15" customHeight="1" x14ac:dyDescent="0.2">
      <c r="A28" s="264"/>
      <c r="B28" s="264"/>
      <c r="C28" s="265"/>
      <c r="D28" s="264"/>
      <c r="E28" s="265"/>
      <c r="F28" s="265"/>
      <c r="G28" s="266"/>
      <c r="H28" s="265"/>
      <c r="I28" s="265"/>
      <c r="J28" s="264"/>
      <c r="K28" s="265"/>
      <c r="L28" s="277"/>
      <c r="M28" s="383" t="s">
        <v>78</v>
      </c>
      <c r="N28" s="383"/>
      <c r="O28" s="383"/>
      <c r="P28" s="383"/>
      <c r="Q28" s="383"/>
      <c r="R28" s="283" t="s">
        <v>79</v>
      </c>
      <c r="S28" s="267"/>
      <c r="T28" s="267"/>
      <c r="U28" s="267"/>
      <c r="V28" s="267"/>
      <c r="W28" s="267"/>
    </row>
    <row r="29" spans="1:23" s="247" customFormat="1" ht="15" customHeight="1" x14ac:dyDescent="0.2">
      <c r="A29" s="264" t="s">
        <v>46</v>
      </c>
      <c r="B29" s="264"/>
      <c r="C29" s="265"/>
      <c r="D29" s="264"/>
      <c r="E29" s="265"/>
      <c r="F29" s="265"/>
      <c r="G29" s="266"/>
      <c r="H29" s="265"/>
      <c r="I29" s="265"/>
      <c r="J29" s="264"/>
      <c r="K29" s="265"/>
      <c r="L29" s="277"/>
      <c r="M29" s="384" t="s">
        <v>80</v>
      </c>
      <c r="N29" s="384"/>
      <c r="O29" s="384"/>
      <c r="P29" s="384"/>
      <c r="Q29" s="384"/>
      <c r="R29" s="283"/>
      <c r="S29" s="282"/>
      <c r="T29" s="282"/>
      <c r="U29" s="282"/>
      <c r="V29" s="282"/>
      <c r="W29" s="282"/>
    </row>
    <row r="30" spans="1:23" s="247" customFormat="1" ht="15" customHeight="1" x14ac:dyDescent="0.2">
      <c r="A30" s="374" t="s">
        <v>81</v>
      </c>
      <c r="B30" s="375"/>
      <c r="C30" s="375"/>
      <c r="D30" s="264"/>
      <c r="E30" s="265"/>
      <c r="F30" s="265"/>
      <c r="G30" s="266"/>
      <c r="H30" s="265"/>
      <c r="I30" s="265"/>
      <c r="J30" s="264"/>
      <c r="K30" s="265"/>
      <c r="L30" s="277"/>
      <c r="M30" s="383" t="s">
        <v>82</v>
      </c>
      <c r="N30" s="383"/>
      <c r="O30" s="383"/>
      <c r="P30" s="383"/>
      <c r="Q30" s="383"/>
      <c r="R30" s="283" t="s">
        <v>51</v>
      </c>
      <c r="S30" s="267"/>
      <c r="T30" s="267"/>
      <c r="U30" s="267"/>
      <c r="V30" s="267"/>
      <c r="W30" s="267"/>
    </row>
    <row r="31" spans="1:23" s="247" customFormat="1" ht="15" customHeight="1" x14ac:dyDescent="0.2">
      <c r="A31" s="374" t="s">
        <v>83</v>
      </c>
      <c r="B31" s="375"/>
      <c r="C31" s="375"/>
      <c r="D31" s="264"/>
      <c r="E31" s="265"/>
      <c r="F31" s="265"/>
      <c r="G31" s="266"/>
      <c r="H31" s="265"/>
      <c r="I31" s="265"/>
      <c r="J31" s="264"/>
      <c r="K31" s="265"/>
      <c r="L31" s="277"/>
      <c r="M31" s="383" t="s">
        <v>84</v>
      </c>
      <c r="N31" s="383"/>
      <c r="O31" s="383"/>
      <c r="P31" s="383"/>
      <c r="Q31" s="383"/>
      <c r="R31" s="283" t="s">
        <v>51</v>
      </c>
      <c r="S31" s="267"/>
      <c r="T31" s="267"/>
      <c r="U31" s="267"/>
      <c r="V31" s="267"/>
      <c r="W31" s="267"/>
    </row>
    <row r="32" spans="1:23" s="247" customFormat="1" ht="15" customHeight="1" x14ac:dyDescent="0.2">
      <c r="A32" s="264"/>
      <c r="B32" s="264"/>
      <c r="C32" s="265"/>
      <c r="D32" s="264"/>
      <c r="E32" s="265"/>
      <c r="F32" s="265"/>
      <c r="G32" s="266"/>
      <c r="H32" s="265"/>
      <c r="I32" s="265"/>
      <c r="J32" s="264"/>
      <c r="K32" s="265"/>
      <c r="L32" s="277"/>
      <c r="M32" s="383" t="s">
        <v>85</v>
      </c>
      <c r="N32" s="383"/>
      <c r="O32" s="383"/>
      <c r="P32" s="383"/>
      <c r="Q32" s="383"/>
      <c r="R32" s="283" t="s">
        <v>51</v>
      </c>
      <c r="S32" s="267"/>
      <c r="T32" s="267"/>
      <c r="U32" s="267"/>
      <c r="V32" s="267"/>
      <c r="W32" s="267"/>
    </row>
    <row r="33" spans="1:23" s="247" customFormat="1" ht="15" customHeight="1" x14ac:dyDescent="0.2">
      <c r="A33" s="264" t="s">
        <v>50</v>
      </c>
      <c r="B33" s="264"/>
      <c r="C33" s="265"/>
      <c r="D33" s="264"/>
      <c r="E33" s="265"/>
      <c r="F33" s="265"/>
      <c r="G33" s="266"/>
      <c r="H33" s="265"/>
      <c r="I33" s="265"/>
      <c r="J33" s="264"/>
      <c r="K33" s="265"/>
      <c r="L33" s="277"/>
      <c r="M33" s="383" t="s">
        <v>86</v>
      </c>
      <c r="N33" s="383"/>
      <c r="O33" s="383"/>
      <c r="P33" s="383"/>
      <c r="Q33" s="383"/>
      <c r="R33" s="283" t="s">
        <v>51</v>
      </c>
      <c r="S33" s="267"/>
      <c r="T33" s="267"/>
      <c r="U33" s="267"/>
      <c r="V33" s="267"/>
      <c r="W33" s="267"/>
    </row>
    <row r="34" spans="1:23" s="247" customFormat="1" ht="15" customHeight="1" x14ac:dyDescent="0.2">
      <c r="A34" s="374" t="s">
        <v>87</v>
      </c>
      <c r="B34" s="376"/>
      <c r="C34" s="376"/>
      <c r="D34" s="376"/>
      <c r="E34" s="376"/>
      <c r="F34" s="376"/>
      <c r="G34" s="376"/>
      <c r="H34" s="376"/>
      <c r="I34" s="376"/>
      <c r="J34" s="264"/>
      <c r="K34" s="265"/>
      <c r="L34" s="277"/>
      <c r="M34" s="383" t="s">
        <v>88</v>
      </c>
      <c r="N34" s="383"/>
      <c r="O34" s="383"/>
      <c r="P34" s="383"/>
      <c r="Q34" s="383"/>
      <c r="R34" s="283" t="s">
        <v>51</v>
      </c>
      <c r="S34" s="267"/>
      <c r="T34" s="267"/>
      <c r="U34" s="267"/>
      <c r="V34" s="267"/>
      <c r="W34" s="267"/>
    </row>
    <row r="35" spans="1:23" s="247" customFormat="1" ht="27" customHeight="1" x14ac:dyDescent="0.2">
      <c r="A35" s="374" t="s">
        <v>89</v>
      </c>
      <c r="B35" s="376"/>
      <c r="C35" s="376"/>
      <c r="D35" s="376"/>
      <c r="E35" s="376"/>
      <c r="F35" s="376"/>
      <c r="G35" s="376"/>
      <c r="H35" s="376"/>
      <c r="I35" s="265"/>
      <c r="J35" s="264"/>
      <c r="K35" s="265"/>
      <c r="L35" s="277"/>
      <c r="M35" s="383" t="s">
        <v>90</v>
      </c>
      <c r="N35" s="383"/>
      <c r="O35" s="383"/>
      <c r="P35" s="383"/>
      <c r="Q35" s="383"/>
      <c r="R35" s="283" t="s">
        <v>51</v>
      </c>
      <c r="S35" s="267"/>
      <c r="T35" s="267"/>
      <c r="U35" s="267"/>
      <c r="V35" s="267"/>
      <c r="W35" s="267"/>
    </row>
    <row r="36" spans="1:23" s="247" customFormat="1" ht="15" customHeight="1" x14ac:dyDescent="0.2">
      <c r="A36" s="374" t="s">
        <v>91</v>
      </c>
      <c r="B36" s="376"/>
      <c r="C36" s="376"/>
      <c r="D36" s="376"/>
      <c r="E36" s="376"/>
      <c r="F36" s="376"/>
      <c r="G36" s="376"/>
      <c r="H36" s="376"/>
      <c r="I36" s="376"/>
      <c r="J36" s="264"/>
      <c r="K36" s="265"/>
      <c r="L36" s="277"/>
      <c r="M36" s="383" t="s">
        <v>92</v>
      </c>
      <c r="N36" s="383"/>
      <c r="O36" s="383"/>
      <c r="P36" s="383"/>
      <c r="Q36" s="383"/>
      <c r="R36" s="283" t="s">
        <v>51</v>
      </c>
      <c r="S36" s="267"/>
      <c r="T36" s="267"/>
      <c r="U36" s="267"/>
      <c r="V36" s="267"/>
      <c r="W36" s="267"/>
    </row>
    <row r="37" spans="1:23" s="247" customFormat="1" ht="15" customHeight="1" x14ac:dyDescent="0.2">
      <c r="A37" s="374" t="s">
        <v>93</v>
      </c>
      <c r="B37" s="376"/>
      <c r="C37" s="376"/>
      <c r="D37" s="376"/>
      <c r="E37" s="376"/>
      <c r="F37" s="376"/>
      <c r="G37" s="376"/>
      <c r="H37" s="376"/>
      <c r="I37" s="376"/>
      <c r="J37" s="264"/>
      <c r="K37" s="265"/>
      <c r="L37" s="277"/>
      <c r="M37" s="278"/>
      <c r="N37" s="278"/>
      <c r="O37" s="278"/>
      <c r="P37" s="279"/>
      <c r="Q37" s="279"/>
      <c r="R37" s="279"/>
    </row>
    <row r="38" spans="1:23" s="247" customFormat="1" ht="24.75" customHeight="1" x14ac:dyDescent="0.2">
      <c r="A38" s="374" t="s">
        <v>94</v>
      </c>
      <c r="B38" s="376"/>
      <c r="C38" s="376"/>
      <c r="D38" s="376"/>
      <c r="E38" s="376"/>
      <c r="F38" s="376"/>
      <c r="G38" s="376"/>
      <c r="H38" s="376"/>
      <c r="I38" s="376"/>
      <c r="J38" s="264"/>
      <c r="K38" s="265"/>
      <c r="L38" s="277"/>
      <c r="M38" s="278"/>
      <c r="N38" s="278"/>
      <c r="O38" s="278"/>
      <c r="P38" s="279"/>
      <c r="Q38" s="279"/>
      <c r="R38" s="279"/>
    </row>
    <row r="39" spans="1:23" s="247" customFormat="1" x14ac:dyDescent="0.2">
      <c r="A39" s="374" t="s">
        <v>695</v>
      </c>
      <c r="B39" s="376"/>
      <c r="C39" s="376"/>
      <c r="D39" s="376"/>
      <c r="E39" s="376"/>
      <c r="F39" s="376"/>
      <c r="G39" s="376"/>
      <c r="H39" s="376"/>
      <c r="I39" s="376"/>
      <c r="J39" s="264"/>
      <c r="K39" s="265"/>
      <c r="L39" s="277"/>
      <c r="M39" s="278"/>
      <c r="N39" s="278"/>
      <c r="O39" s="278"/>
      <c r="P39" s="279"/>
      <c r="Q39" s="279"/>
      <c r="R39" s="279"/>
    </row>
    <row r="40" spans="1:23" s="247" customFormat="1" ht="18" customHeight="1" x14ac:dyDescent="0.2">
      <c r="A40" s="264"/>
      <c r="B40" s="267"/>
      <c r="C40" s="267"/>
      <c r="D40" s="267"/>
      <c r="E40" s="267"/>
      <c r="F40" s="267"/>
      <c r="G40" s="267"/>
      <c r="H40" s="267"/>
      <c r="I40" s="267"/>
      <c r="J40" s="264"/>
      <c r="K40" s="265"/>
      <c r="L40" s="277"/>
      <c r="M40" s="278"/>
      <c r="N40" s="278"/>
      <c r="O40" s="278"/>
      <c r="P40" s="279"/>
      <c r="Q40" s="279"/>
      <c r="R40" s="279"/>
    </row>
    <row r="41" spans="1:23" s="247" customFormat="1" ht="15" customHeight="1" x14ac:dyDescent="0.2">
      <c r="A41" s="374" t="s">
        <v>52</v>
      </c>
      <c r="B41" s="376"/>
      <c r="C41" s="376"/>
      <c r="D41" s="376"/>
      <c r="E41" s="376"/>
      <c r="F41" s="376"/>
      <c r="G41" s="376"/>
      <c r="H41" s="376"/>
      <c r="I41" s="376"/>
      <c r="J41" s="264"/>
      <c r="K41" s="265"/>
      <c r="L41" s="277"/>
      <c r="M41" s="278"/>
      <c r="N41" s="278"/>
      <c r="O41" s="278"/>
      <c r="P41" s="279"/>
      <c r="Q41" s="279"/>
      <c r="R41" s="279"/>
    </row>
    <row r="42" spans="1:23" s="247" customFormat="1" ht="15" customHeight="1" x14ac:dyDescent="0.2">
      <c r="A42" s="374" t="s">
        <v>95</v>
      </c>
      <c r="B42" s="376"/>
      <c r="C42" s="376"/>
      <c r="D42" s="376"/>
      <c r="E42" s="376"/>
      <c r="F42" s="376"/>
      <c r="G42" s="376"/>
      <c r="H42" s="376"/>
      <c r="I42" s="376"/>
      <c r="J42" s="376"/>
      <c r="K42" s="376"/>
      <c r="L42" s="277"/>
      <c r="M42" s="278"/>
      <c r="N42" s="278"/>
      <c r="O42" s="278"/>
      <c r="P42" s="279"/>
      <c r="Q42" s="279"/>
      <c r="R42" s="279"/>
    </row>
    <row r="43" spans="1:23" s="247" customFormat="1" ht="27" customHeight="1" x14ac:dyDescent="0.2">
      <c r="A43" s="374" t="s">
        <v>96</v>
      </c>
      <c r="B43" s="376"/>
      <c r="C43" s="376"/>
      <c r="D43" s="376"/>
      <c r="E43" s="376"/>
      <c r="F43" s="376"/>
      <c r="G43" s="376"/>
      <c r="H43" s="376"/>
      <c r="I43" s="376"/>
      <c r="J43" s="376"/>
      <c r="K43" s="376"/>
      <c r="L43" s="277"/>
      <c r="M43" s="278"/>
      <c r="N43" s="278"/>
      <c r="O43" s="278"/>
      <c r="P43" s="279"/>
      <c r="Q43" s="279"/>
      <c r="R43" s="279"/>
    </row>
    <row r="44" spans="1:23" s="247" customFormat="1" ht="29.25" customHeight="1" x14ac:dyDescent="0.2">
      <c r="A44" s="374" t="s">
        <v>97</v>
      </c>
      <c r="B44" s="376"/>
      <c r="C44" s="376"/>
      <c r="D44" s="376"/>
      <c r="E44" s="376"/>
      <c r="F44" s="376"/>
      <c r="G44" s="376"/>
      <c r="H44" s="376"/>
      <c r="I44" s="376"/>
      <c r="J44" s="376"/>
      <c r="K44" s="376"/>
      <c r="L44" s="277"/>
      <c r="M44" s="278"/>
      <c r="N44" s="278"/>
      <c r="O44" s="278"/>
      <c r="P44" s="279"/>
      <c r="Q44" s="279"/>
      <c r="R44" s="279"/>
    </row>
    <row r="45" spans="1:23" s="247" customFormat="1" ht="15" customHeight="1" x14ac:dyDescent="0.2">
      <c r="A45" s="374"/>
      <c r="B45" s="376"/>
      <c r="C45" s="376"/>
      <c r="D45" s="376"/>
      <c r="E45" s="376"/>
      <c r="F45" s="376"/>
      <c r="G45" s="376"/>
      <c r="H45" s="376"/>
      <c r="I45" s="376"/>
      <c r="J45" s="376"/>
      <c r="K45" s="376"/>
      <c r="L45" s="277"/>
      <c r="M45" s="278"/>
      <c r="N45" s="278"/>
      <c r="O45" s="278"/>
      <c r="P45" s="279"/>
      <c r="Q45" s="279"/>
      <c r="R45" s="279"/>
    </row>
    <row r="46" spans="1:23" s="247" customFormat="1" ht="15" customHeight="1" x14ac:dyDescent="0.2">
      <c r="A46" s="374" t="s">
        <v>98</v>
      </c>
      <c r="B46" s="376"/>
      <c r="C46" s="376"/>
      <c r="D46" s="376"/>
      <c r="E46" s="376"/>
      <c r="F46" s="376"/>
      <c r="G46" s="376"/>
      <c r="H46" s="376"/>
      <c r="I46" s="376"/>
      <c r="J46" s="376"/>
      <c r="K46" s="376"/>
      <c r="L46" s="277"/>
      <c r="M46" s="278"/>
      <c r="N46" s="278"/>
      <c r="O46" s="278"/>
      <c r="P46" s="279"/>
      <c r="Q46" s="279"/>
      <c r="R46" s="279"/>
    </row>
    <row r="47" spans="1:23" s="247" customFormat="1" ht="15" customHeight="1" x14ac:dyDescent="0.2">
      <c r="A47" s="374" t="s">
        <v>99</v>
      </c>
      <c r="B47" s="376"/>
      <c r="C47" s="376"/>
      <c r="D47" s="376"/>
      <c r="E47" s="376"/>
      <c r="F47" s="376"/>
      <c r="G47" s="376"/>
      <c r="H47" s="376"/>
      <c r="I47" s="376"/>
      <c r="J47" s="376"/>
      <c r="K47" s="376"/>
      <c r="L47" s="277"/>
      <c r="M47" s="278"/>
      <c r="N47" s="278"/>
      <c r="O47" s="278"/>
      <c r="P47" s="279"/>
      <c r="Q47" s="279"/>
      <c r="R47" s="279"/>
    </row>
    <row r="48" spans="1:23" s="247" customFormat="1" ht="15" customHeight="1" x14ac:dyDescent="0.2">
      <c r="A48" s="374" t="s">
        <v>100</v>
      </c>
      <c r="B48" s="376"/>
      <c r="C48" s="376"/>
      <c r="D48" s="376"/>
      <c r="E48" s="376"/>
      <c r="F48" s="376"/>
      <c r="G48" s="376"/>
      <c r="H48" s="376"/>
      <c r="I48" s="376"/>
      <c r="J48" s="376"/>
      <c r="K48" s="376"/>
      <c r="L48" s="277"/>
      <c r="M48" s="278"/>
      <c r="N48" s="278"/>
      <c r="O48" s="278"/>
      <c r="P48" s="279"/>
      <c r="Q48" s="279"/>
      <c r="R48" s="279"/>
    </row>
    <row r="49" spans="1:18" s="247" customFormat="1" ht="15" customHeight="1" x14ac:dyDescent="0.2">
      <c r="A49" s="374"/>
      <c r="B49" s="376"/>
      <c r="C49" s="376"/>
      <c r="D49" s="376"/>
      <c r="E49" s="376"/>
      <c r="F49" s="376"/>
      <c r="G49" s="376"/>
      <c r="H49" s="376"/>
      <c r="I49" s="376"/>
      <c r="J49" s="376"/>
      <c r="K49" s="376"/>
      <c r="L49" s="277"/>
      <c r="M49" s="278"/>
      <c r="N49" s="278"/>
      <c r="O49" s="278"/>
      <c r="P49" s="279"/>
      <c r="Q49" s="279"/>
      <c r="R49" s="279"/>
    </row>
    <row r="50" spans="1:18" s="247" customFormat="1" ht="15" customHeight="1" x14ac:dyDescent="0.25">
      <c r="A50" s="385"/>
      <c r="B50" s="386"/>
      <c r="C50" s="386"/>
      <c r="D50" s="386"/>
      <c r="E50" s="386"/>
      <c r="F50" s="386"/>
      <c r="G50" s="386"/>
      <c r="H50" s="386"/>
      <c r="I50" s="386"/>
      <c r="J50" s="386"/>
      <c r="K50" s="386"/>
      <c r="L50" s="278"/>
      <c r="M50" s="278"/>
      <c r="N50" s="278"/>
      <c r="O50" s="278"/>
      <c r="P50" s="279"/>
      <c r="Q50" s="279"/>
      <c r="R50" s="279"/>
    </row>
  </sheetData>
  <mergeCells count="69">
    <mergeCell ref="Q5:Q10"/>
    <mergeCell ref="A48:K48"/>
    <mergeCell ref="A49:K49"/>
    <mergeCell ref="A50:K50"/>
    <mergeCell ref="A5:A10"/>
    <mergeCell ref="B5:B10"/>
    <mergeCell ref="C5:C10"/>
    <mergeCell ref="D5:D10"/>
    <mergeCell ref="E5:E10"/>
    <mergeCell ref="F5:F10"/>
    <mergeCell ref="G5:G10"/>
    <mergeCell ref="A42:K42"/>
    <mergeCell ref="A43:K43"/>
    <mergeCell ref="A44:K44"/>
    <mergeCell ref="A45:K45"/>
    <mergeCell ref="A46:K46"/>
    <mergeCell ref="A47:K47"/>
    <mergeCell ref="A41:I41"/>
    <mergeCell ref="M32:Q32"/>
    <mergeCell ref="M33:Q33"/>
    <mergeCell ref="A34:I34"/>
    <mergeCell ref="M34:Q34"/>
    <mergeCell ref="A35:H35"/>
    <mergeCell ref="M35:Q35"/>
    <mergeCell ref="A36:I36"/>
    <mergeCell ref="M36:Q36"/>
    <mergeCell ref="A37:I37"/>
    <mergeCell ref="A38:I38"/>
    <mergeCell ref="A39:I39"/>
    <mergeCell ref="M28:Q28"/>
    <mergeCell ref="M29:Q29"/>
    <mergeCell ref="A30:C30"/>
    <mergeCell ref="M30:Q30"/>
    <mergeCell ref="A31:C31"/>
    <mergeCell ref="M31:Q31"/>
    <mergeCell ref="A25:H25"/>
    <mergeCell ref="M25:Q25"/>
    <mergeCell ref="A26:G26"/>
    <mergeCell ref="M26:Q26"/>
    <mergeCell ref="A27:G27"/>
    <mergeCell ref="M27:Q27"/>
    <mergeCell ref="A21:H21"/>
    <mergeCell ref="M21:Q21"/>
    <mergeCell ref="M22:Q22"/>
    <mergeCell ref="M23:Q23"/>
    <mergeCell ref="A24:G24"/>
    <mergeCell ref="M24:Q24"/>
    <mergeCell ref="A18:L18"/>
    <mergeCell ref="M18:Q18"/>
    <mergeCell ref="A19:G19"/>
    <mergeCell ref="M19:Q19"/>
    <mergeCell ref="A20:G20"/>
    <mergeCell ref="M20:Q20"/>
    <mergeCell ref="A1:R1"/>
    <mergeCell ref="A3:R3"/>
    <mergeCell ref="N15:O15"/>
    <mergeCell ref="P15:Q15"/>
    <mergeCell ref="N16:O16"/>
    <mergeCell ref="P16:Q16"/>
    <mergeCell ref="H5:H10"/>
    <mergeCell ref="I5:I10"/>
    <mergeCell ref="J5:J10"/>
    <mergeCell ref="K5:K10"/>
    <mergeCell ref="R5:R10"/>
    <mergeCell ref="L5:L10"/>
    <mergeCell ref="M5:M10"/>
    <mergeCell ref="N5:N10"/>
    <mergeCell ref="O5:O10"/>
    <mergeCell ref="P5:P10"/>
  </mergeCells>
  <printOptions horizontalCentered="1"/>
  <pageMargins left="0.39370078740157483" right="0.39370078740157483" top="0.59055118110236227" bottom="0.59055118110236227" header="0.51181102362204722" footer="0.51181102362204722"/>
  <pageSetup paperSize="8"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78"/>
  <sheetViews>
    <sheetView view="pageBreakPreview" topLeftCell="B1" zoomScale="70" zoomScaleNormal="75" zoomScaleSheetLayoutView="70" workbookViewId="0">
      <selection activeCell="B15" sqref="B15"/>
    </sheetView>
  </sheetViews>
  <sheetFormatPr defaultColWidth="9.109375" defaultRowHeight="13.2" x14ac:dyDescent="0.25"/>
  <cols>
    <col min="1" max="1" width="5.88671875" style="222" hidden="1" customWidth="1"/>
    <col min="2" max="2" width="23.6640625" style="223" customWidth="1"/>
    <col min="3" max="4" width="28.44140625" style="223" customWidth="1"/>
    <col min="5" max="5" width="28.44140625" style="311" hidden="1" customWidth="1"/>
    <col min="6" max="6" width="42.6640625" style="223" customWidth="1"/>
    <col min="7" max="9" width="9.109375" style="223"/>
    <col min="10" max="14" width="16.5546875" style="223" customWidth="1"/>
    <col min="15" max="15" width="13.109375" style="223" customWidth="1"/>
    <col min="16" max="16" width="16.33203125" style="223" bestFit="1" customWidth="1"/>
    <col min="17" max="17" width="16.88671875" style="223" bestFit="1" customWidth="1"/>
    <col min="18" max="18" width="18.6640625" style="223" customWidth="1"/>
    <col min="19" max="19" width="26.44140625" style="223" customWidth="1"/>
    <col min="20" max="20" width="16" style="223" customWidth="1"/>
    <col min="21" max="16384" width="9.109375" style="223"/>
  </cols>
  <sheetData>
    <row r="1" spans="1:18" ht="15.6" x14ac:dyDescent="0.3">
      <c r="B1" s="390" t="s">
        <v>101</v>
      </c>
      <c r="C1" s="390"/>
      <c r="D1" s="390"/>
      <c r="E1" s="390"/>
      <c r="F1" s="391"/>
      <c r="G1" s="391"/>
      <c r="H1" s="391"/>
      <c r="I1" s="391"/>
      <c r="J1" s="391"/>
      <c r="K1" s="391"/>
      <c r="L1" s="391"/>
      <c r="M1" s="391"/>
      <c r="N1" s="391"/>
      <c r="O1" s="391"/>
      <c r="P1" s="391"/>
      <c r="Q1" s="391"/>
      <c r="R1" s="391"/>
    </row>
    <row r="2" spans="1:18" ht="15.6" x14ac:dyDescent="0.3">
      <c r="B2" s="390" t="s">
        <v>102</v>
      </c>
      <c r="C2" s="391"/>
      <c r="D2" s="391"/>
      <c r="E2" s="391"/>
      <c r="F2" s="391"/>
      <c r="G2" s="391"/>
      <c r="H2" s="391"/>
      <c r="I2" s="391"/>
      <c r="J2" s="391"/>
      <c r="K2" s="391"/>
      <c r="L2" s="391"/>
      <c r="M2" s="391"/>
      <c r="N2" s="391"/>
      <c r="O2" s="391"/>
      <c r="P2" s="391"/>
      <c r="Q2" s="391"/>
      <c r="R2" s="391"/>
    </row>
    <row r="3" spans="1:18" ht="9" customHeight="1" x14ac:dyDescent="0.3">
      <c r="B3" s="390"/>
      <c r="C3" s="390"/>
      <c r="D3" s="390"/>
      <c r="E3" s="390"/>
      <c r="F3" s="391"/>
      <c r="G3" s="391"/>
      <c r="H3" s="391"/>
      <c r="I3" s="391"/>
      <c r="J3" s="391"/>
      <c r="K3" s="391"/>
      <c r="L3" s="391"/>
      <c r="M3" s="391"/>
      <c r="N3" s="391"/>
      <c r="O3" s="391"/>
      <c r="P3" s="391"/>
      <c r="Q3" s="391"/>
      <c r="R3" s="391"/>
    </row>
    <row r="4" spans="1:18" ht="15.6" x14ac:dyDescent="0.3">
      <c r="B4" s="390" t="s">
        <v>103</v>
      </c>
      <c r="C4" s="390"/>
      <c r="D4" s="390"/>
      <c r="E4" s="390"/>
      <c r="F4" s="391"/>
      <c r="G4" s="391"/>
      <c r="H4" s="391"/>
      <c r="I4" s="391"/>
      <c r="J4" s="391"/>
      <c r="K4" s="391"/>
      <c r="L4" s="391"/>
      <c r="M4" s="391"/>
      <c r="N4" s="391"/>
      <c r="O4" s="391"/>
      <c r="P4" s="391"/>
      <c r="Q4" s="391"/>
      <c r="R4" s="391"/>
    </row>
    <row r="5" spans="1:18" ht="4.5" customHeight="1" x14ac:dyDescent="0.25"/>
    <row r="6" spans="1:18" x14ac:dyDescent="0.25">
      <c r="B6" s="392" t="s">
        <v>677</v>
      </c>
      <c r="C6" s="393"/>
      <c r="D6" s="393"/>
      <c r="E6" s="393"/>
      <c r="F6" s="393"/>
      <c r="G6" s="393"/>
      <c r="H6" s="393"/>
      <c r="I6" s="393"/>
      <c r="J6" s="393"/>
      <c r="K6" s="393"/>
      <c r="L6" s="393"/>
      <c r="M6" s="393"/>
      <c r="N6" s="393"/>
      <c r="O6" s="393"/>
      <c r="P6" s="393"/>
      <c r="Q6" s="393"/>
      <c r="R6" s="394"/>
    </row>
    <row r="7" spans="1:18" s="221" customFormat="1" ht="10.199999999999999" x14ac:dyDescent="0.2">
      <c r="A7" s="224"/>
      <c r="B7" s="399" t="s">
        <v>104</v>
      </c>
      <c r="C7" s="399" t="s">
        <v>105</v>
      </c>
      <c r="D7" s="399" t="s">
        <v>676</v>
      </c>
      <c r="E7" s="312"/>
      <c r="F7" s="399" t="s">
        <v>106</v>
      </c>
      <c r="G7" s="395" t="s">
        <v>107</v>
      </c>
      <c r="H7" s="396"/>
      <c r="I7" s="397"/>
      <c r="J7" s="417" t="s">
        <v>108</v>
      </c>
      <c r="K7" s="399" t="s">
        <v>678</v>
      </c>
      <c r="L7" s="418" t="s">
        <v>679</v>
      </c>
      <c r="M7" s="399" t="s">
        <v>109</v>
      </c>
      <c r="N7" s="399" t="s">
        <v>110</v>
      </c>
      <c r="O7" s="398" t="s">
        <v>111</v>
      </c>
      <c r="P7" s="398"/>
      <c r="Q7" s="398"/>
      <c r="R7" s="398"/>
    </row>
    <row r="8" spans="1:18" s="221" customFormat="1" ht="79.5" customHeight="1" x14ac:dyDescent="0.2">
      <c r="A8" s="224" t="s">
        <v>112</v>
      </c>
      <c r="B8" s="409"/>
      <c r="C8" s="409"/>
      <c r="D8" s="409"/>
      <c r="E8" s="313"/>
      <c r="F8" s="409"/>
      <c r="G8" s="226" t="s">
        <v>113</v>
      </c>
      <c r="H8" s="226" t="s">
        <v>114</v>
      </c>
      <c r="I8" s="226" t="s">
        <v>115</v>
      </c>
      <c r="J8" s="399"/>
      <c r="K8" s="400"/>
      <c r="L8" s="419"/>
      <c r="M8" s="400"/>
      <c r="N8" s="400"/>
      <c r="O8" s="225" t="s">
        <v>6</v>
      </c>
      <c r="P8" s="225" t="s">
        <v>7</v>
      </c>
      <c r="Q8" s="225" t="s">
        <v>8</v>
      </c>
      <c r="R8" s="242" t="s">
        <v>116</v>
      </c>
    </row>
    <row r="9" spans="1:18" x14ac:dyDescent="0.25">
      <c r="B9" s="227" t="s">
        <v>43</v>
      </c>
      <c r="C9" s="227" t="s">
        <v>43</v>
      </c>
      <c r="D9" s="227"/>
      <c r="E9" s="67"/>
      <c r="F9" s="227" t="s">
        <v>44</v>
      </c>
      <c r="G9" s="227" t="s">
        <v>117</v>
      </c>
      <c r="H9" s="227" t="s">
        <v>117</v>
      </c>
      <c r="I9" s="227" t="s">
        <v>117</v>
      </c>
      <c r="J9" s="227" t="s">
        <v>43</v>
      </c>
      <c r="K9" s="227" t="s">
        <v>118</v>
      </c>
      <c r="L9" s="227" t="s">
        <v>119</v>
      </c>
      <c r="M9" s="227" t="s">
        <v>120</v>
      </c>
      <c r="N9" s="227" t="s">
        <v>121</v>
      </c>
      <c r="O9" s="237" t="s">
        <v>48</v>
      </c>
      <c r="P9" s="237" t="s">
        <v>48</v>
      </c>
      <c r="Q9" s="237" t="s">
        <v>48</v>
      </c>
      <c r="R9" s="237" t="s">
        <v>55</v>
      </c>
    </row>
    <row r="10" spans="1:18" ht="17.25" customHeight="1" x14ac:dyDescent="0.25">
      <c r="A10" s="222">
        <v>1</v>
      </c>
      <c r="B10" s="227" t="s">
        <v>122</v>
      </c>
      <c r="C10" s="228"/>
      <c r="D10" s="228"/>
      <c r="E10" s="318" t="s">
        <v>681</v>
      </c>
      <c r="F10" s="229" t="s">
        <v>123</v>
      </c>
      <c r="G10" s="298" t="s">
        <v>124</v>
      </c>
      <c r="H10" s="298" t="s">
        <v>125</v>
      </c>
      <c r="I10" s="298" t="s">
        <v>126</v>
      </c>
      <c r="J10" s="23" t="s">
        <v>127</v>
      </c>
      <c r="K10" s="227">
        <v>1</v>
      </c>
      <c r="L10" s="227">
        <v>2</v>
      </c>
      <c r="M10" s="227">
        <v>3</v>
      </c>
      <c r="N10" s="227">
        <v>3</v>
      </c>
      <c r="O10" s="237"/>
      <c r="Q10" s="237">
        <v>220000</v>
      </c>
      <c r="R10" s="238">
        <f t="shared" ref="R10:R50" si="0">+P10+O10+Q10</f>
        <v>220000</v>
      </c>
    </row>
    <row r="11" spans="1:18" ht="17.25" customHeight="1" x14ac:dyDescent="0.25">
      <c r="A11" s="222">
        <v>1</v>
      </c>
      <c r="B11" s="227" t="s">
        <v>122</v>
      </c>
      <c r="C11" s="228"/>
      <c r="D11" s="228"/>
      <c r="E11" s="318" t="s">
        <v>683</v>
      </c>
      <c r="F11" s="229" t="s">
        <v>123</v>
      </c>
      <c r="G11" s="298" t="s">
        <v>124</v>
      </c>
      <c r="H11" s="298" t="s">
        <v>125</v>
      </c>
      <c r="I11" s="298" t="s">
        <v>126</v>
      </c>
      <c r="J11" s="23" t="s">
        <v>127</v>
      </c>
      <c r="K11" s="227">
        <v>1</v>
      </c>
      <c r="L11" s="227">
        <v>2</v>
      </c>
      <c r="M11" s="227">
        <v>3</v>
      </c>
      <c r="N11" s="227">
        <v>3</v>
      </c>
      <c r="O11" s="237"/>
      <c r="P11" s="237">
        <v>600000</v>
      </c>
      <c r="R11" s="238">
        <f t="shared" si="0"/>
        <v>600000</v>
      </c>
    </row>
    <row r="12" spans="1:18" ht="17.25" customHeight="1" x14ac:dyDescent="0.25">
      <c r="A12" s="222">
        <v>1</v>
      </c>
      <c r="B12" s="227" t="s">
        <v>122</v>
      </c>
      <c r="C12" s="93" t="s">
        <v>128</v>
      </c>
      <c r="D12" s="93"/>
      <c r="E12" s="314" t="s">
        <v>129</v>
      </c>
      <c r="F12" s="229" t="s">
        <v>123</v>
      </c>
      <c r="G12" s="298" t="s">
        <v>124</v>
      </c>
      <c r="H12" s="298" t="s">
        <v>125</v>
      </c>
      <c r="I12" s="298" t="s">
        <v>126</v>
      </c>
      <c r="J12" s="23" t="s">
        <v>127</v>
      </c>
      <c r="K12" s="227">
        <v>1</v>
      </c>
      <c r="L12" s="227">
        <v>2</v>
      </c>
      <c r="M12" s="227">
        <v>3</v>
      </c>
      <c r="N12" s="227">
        <v>3</v>
      </c>
      <c r="O12" s="237"/>
      <c r="P12" s="237">
        <v>212545.7</v>
      </c>
      <c r="Q12" s="237"/>
      <c r="R12" s="238">
        <f t="shared" si="0"/>
        <v>212545.7</v>
      </c>
    </row>
    <row r="13" spans="1:18" ht="17.25" customHeight="1" x14ac:dyDescent="0.25">
      <c r="A13" s="222">
        <v>1</v>
      </c>
      <c r="B13" s="227" t="s">
        <v>122</v>
      </c>
      <c r="C13" s="93" t="s">
        <v>130</v>
      </c>
      <c r="D13" s="201"/>
      <c r="E13" s="314" t="s">
        <v>131</v>
      </c>
      <c r="F13" s="229" t="s">
        <v>123</v>
      </c>
      <c r="G13" s="298" t="s">
        <v>124</v>
      </c>
      <c r="H13" s="298" t="s">
        <v>125</v>
      </c>
      <c r="I13" s="298" t="s">
        <v>126</v>
      </c>
      <c r="J13" s="23" t="s">
        <v>127</v>
      </c>
      <c r="K13" s="227">
        <v>1</v>
      </c>
      <c r="L13" s="227">
        <v>2</v>
      </c>
      <c r="M13" s="227">
        <v>3</v>
      </c>
      <c r="N13" s="227">
        <v>3</v>
      </c>
      <c r="O13" s="237"/>
      <c r="P13" s="319"/>
      <c r="Q13" s="237">
        <v>300000</v>
      </c>
      <c r="R13" s="238">
        <f t="shared" si="0"/>
        <v>300000</v>
      </c>
    </row>
    <row r="14" spans="1:18" ht="17.25" customHeight="1" x14ac:dyDescent="0.25">
      <c r="A14" s="222">
        <v>1</v>
      </c>
      <c r="B14" s="227" t="s">
        <v>122</v>
      </c>
      <c r="C14" s="228" t="s">
        <v>132</v>
      </c>
      <c r="D14" s="228"/>
      <c r="E14" s="314" t="s">
        <v>133</v>
      </c>
      <c r="F14" s="229" t="s">
        <v>123</v>
      </c>
      <c r="G14" s="298" t="s">
        <v>124</v>
      </c>
      <c r="H14" s="298" t="s">
        <v>125</v>
      </c>
      <c r="I14" s="298" t="s">
        <v>126</v>
      </c>
      <c r="J14" s="23" t="s">
        <v>127</v>
      </c>
      <c r="K14" s="227">
        <v>1</v>
      </c>
      <c r="L14" s="227">
        <v>2</v>
      </c>
      <c r="M14" s="227">
        <v>3</v>
      </c>
      <c r="N14" s="227">
        <v>3</v>
      </c>
      <c r="O14" s="237"/>
      <c r="P14" s="319"/>
      <c r="Q14" s="237">
        <v>737454.3</v>
      </c>
      <c r="R14" s="238">
        <f t="shared" si="0"/>
        <v>737454.3</v>
      </c>
    </row>
    <row r="15" spans="1:18" ht="17.25" customHeight="1" x14ac:dyDescent="0.25">
      <c r="A15" s="222">
        <v>2</v>
      </c>
      <c r="B15" s="227" t="s">
        <v>134</v>
      </c>
      <c r="C15" s="228"/>
      <c r="D15" s="228"/>
      <c r="E15" s="318" t="s">
        <v>682</v>
      </c>
      <c r="F15" s="229" t="s">
        <v>135</v>
      </c>
      <c r="G15" s="298" t="s">
        <v>124</v>
      </c>
      <c r="H15" s="298" t="s">
        <v>125</v>
      </c>
      <c r="I15" s="298" t="s">
        <v>136</v>
      </c>
      <c r="J15" s="23" t="s">
        <v>127</v>
      </c>
      <c r="K15" s="227">
        <v>1</v>
      </c>
      <c r="L15" s="227">
        <v>2</v>
      </c>
      <c r="M15" s="227">
        <v>3</v>
      </c>
      <c r="N15" s="227">
        <v>3</v>
      </c>
      <c r="O15" s="237"/>
      <c r="Q15" s="237">
        <v>280000</v>
      </c>
      <c r="R15" s="238">
        <f t="shared" si="0"/>
        <v>280000</v>
      </c>
    </row>
    <row r="16" spans="1:18" ht="17.25" customHeight="1" x14ac:dyDescent="0.25">
      <c r="A16" s="222">
        <v>2</v>
      </c>
      <c r="B16" s="230" t="s">
        <v>134</v>
      </c>
      <c r="C16" s="228" t="s">
        <v>137</v>
      </c>
      <c r="D16" s="231"/>
      <c r="E16" s="314" t="s">
        <v>138</v>
      </c>
      <c r="F16" s="232" t="s">
        <v>135</v>
      </c>
      <c r="G16" s="299" t="s">
        <v>124</v>
      </c>
      <c r="H16" s="299" t="s">
        <v>125</v>
      </c>
      <c r="I16" s="231" t="s">
        <v>139</v>
      </c>
      <c r="J16" s="114" t="s">
        <v>127</v>
      </c>
      <c r="K16" s="230">
        <v>1</v>
      </c>
      <c r="L16" s="230">
        <v>2</v>
      </c>
      <c r="M16" s="230">
        <v>3</v>
      </c>
      <c r="N16" s="230">
        <v>3</v>
      </c>
      <c r="O16" s="238"/>
      <c r="P16" s="238">
        <v>225000</v>
      </c>
      <c r="Q16" s="238"/>
      <c r="R16" s="238">
        <f t="shared" si="0"/>
        <v>225000</v>
      </c>
    </row>
    <row r="17" spans="1:18" ht="17.25" customHeight="1" x14ac:dyDescent="0.25">
      <c r="A17" s="222">
        <v>2</v>
      </c>
      <c r="B17" s="227" t="s">
        <v>134</v>
      </c>
      <c r="C17" s="93" t="s">
        <v>132</v>
      </c>
      <c r="D17" s="201"/>
      <c r="E17" s="314" t="s">
        <v>133</v>
      </c>
      <c r="F17" s="229" t="s">
        <v>135</v>
      </c>
      <c r="G17" s="298" t="s">
        <v>124</v>
      </c>
      <c r="H17" s="298" t="s">
        <v>125</v>
      </c>
      <c r="I17" s="298" t="s">
        <v>140</v>
      </c>
      <c r="J17" s="23" t="s">
        <v>127</v>
      </c>
      <c r="K17" s="227">
        <v>1</v>
      </c>
      <c r="L17" s="227">
        <v>2</v>
      </c>
      <c r="M17" s="227">
        <v>3</v>
      </c>
      <c r="N17" s="227">
        <v>3</v>
      </c>
      <c r="O17" s="237"/>
      <c r="P17" s="237"/>
      <c r="Q17" s="237">
        <v>52000</v>
      </c>
      <c r="R17" s="237">
        <f t="shared" si="0"/>
        <v>52000</v>
      </c>
    </row>
    <row r="18" spans="1:18" ht="17.25" customHeight="1" x14ac:dyDescent="0.25">
      <c r="A18" s="222">
        <v>2</v>
      </c>
      <c r="B18" s="227" t="s">
        <v>134</v>
      </c>
      <c r="C18" s="93" t="s">
        <v>128</v>
      </c>
      <c r="D18" s="93"/>
      <c r="E18" s="314" t="s">
        <v>129</v>
      </c>
      <c r="F18" s="229" t="s">
        <v>135</v>
      </c>
      <c r="G18" s="298" t="s">
        <v>124</v>
      </c>
      <c r="H18" s="298" t="s">
        <v>125</v>
      </c>
      <c r="I18" s="228" t="s">
        <v>141</v>
      </c>
      <c r="J18" s="23" t="s">
        <v>127</v>
      </c>
      <c r="K18" s="227">
        <v>1</v>
      </c>
      <c r="L18" s="227">
        <v>2</v>
      </c>
      <c r="M18" s="227">
        <v>3</v>
      </c>
      <c r="N18" s="227">
        <v>3</v>
      </c>
      <c r="O18" s="237"/>
      <c r="P18" s="237">
        <v>343000</v>
      </c>
      <c r="Q18" s="237"/>
      <c r="R18" s="237">
        <f t="shared" si="0"/>
        <v>343000</v>
      </c>
    </row>
    <row r="19" spans="1:18" ht="17.25" customHeight="1" x14ac:dyDescent="0.25">
      <c r="B19" s="227" t="s">
        <v>680</v>
      </c>
      <c r="C19" s="93" t="s">
        <v>128</v>
      </c>
      <c r="D19" s="201"/>
      <c r="E19" s="314" t="s">
        <v>129</v>
      </c>
      <c r="F19" s="229" t="s">
        <v>646</v>
      </c>
      <c r="G19" s="298" t="s">
        <v>124</v>
      </c>
      <c r="H19" s="298" t="s">
        <v>125</v>
      </c>
      <c r="I19" s="298" t="s">
        <v>146</v>
      </c>
      <c r="J19" s="23" t="s">
        <v>127</v>
      </c>
      <c r="K19" s="227">
        <v>1</v>
      </c>
      <c r="L19" s="227">
        <v>2</v>
      </c>
      <c r="M19" s="227">
        <v>3</v>
      </c>
      <c r="N19" s="227">
        <v>3</v>
      </c>
      <c r="O19" s="238"/>
      <c r="P19" s="238">
        <v>40500</v>
      </c>
      <c r="Q19" s="238"/>
      <c r="R19" s="238">
        <f t="shared" si="0"/>
        <v>40500</v>
      </c>
    </row>
    <row r="20" spans="1:18" ht="17.25" customHeight="1" x14ac:dyDescent="0.25">
      <c r="B20" s="317" t="s">
        <v>142</v>
      </c>
      <c r="C20" s="93"/>
      <c r="D20" s="201"/>
      <c r="E20" s="318" t="s">
        <v>683</v>
      </c>
      <c r="F20" s="229" t="s">
        <v>646</v>
      </c>
      <c r="G20" s="298" t="s">
        <v>124</v>
      </c>
      <c r="H20" s="298" t="s">
        <v>125</v>
      </c>
      <c r="I20" s="298" t="s">
        <v>146</v>
      </c>
      <c r="J20" s="23" t="s">
        <v>127</v>
      </c>
      <c r="K20" s="227">
        <v>1</v>
      </c>
      <c r="L20" s="227">
        <v>2</v>
      </c>
      <c r="M20" s="227">
        <v>3</v>
      </c>
      <c r="N20" s="227">
        <v>3</v>
      </c>
      <c r="O20" s="238"/>
      <c r="P20" s="238">
        <v>200000</v>
      </c>
      <c r="R20" s="238">
        <f t="shared" si="0"/>
        <v>200000</v>
      </c>
    </row>
    <row r="21" spans="1:18" ht="17.25" customHeight="1" x14ac:dyDescent="0.25">
      <c r="B21" s="227" t="s">
        <v>680</v>
      </c>
      <c r="C21" s="93"/>
      <c r="D21" s="201"/>
      <c r="E21" s="318"/>
      <c r="F21" s="229" t="s">
        <v>646</v>
      </c>
      <c r="G21" s="298" t="s">
        <v>124</v>
      </c>
      <c r="H21" s="298" t="s">
        <v>125</v>
      </c>
      <c r="I21" s="298" t="s">
        <v>146</v>
      </c>
      <c r="J21" s="23" t="s">
        <v>127</v>
      </c>
      <c r="K21" s="227">
        <v>1</v>
      </c>
      <c r="L21" s="227">
        <v>2</v>
      </c>
      <c r="M21" s="227">
        <v>3</v>
      </c>
      <c r="N21" s="227">
        <v>3</v>
      </c>
      <c r="O21" s="238"/>
      <c r="P21" s="238">
        <v>210000</v>
      </c>
      <c r="R21" s="238">
        <f t="shared" si="0"/>
        <v>210000</v>
      </c>
    </row>
    <row r="22" spans="1:18" ht="17.25" customHeight="1" x14ac:dyDescent="0.25">
      <c r="B22" s="317" t="s">
        <v>680</v>
      </c>
      <c r="C22" s="93"/>
      <c r="D22" s="201"/>
      <c r="E22" s="318"/>
      <c r="F22" s="229" t="s">
        <v>646</v>
      </c>
      <c r="G22" s="298" t="s">
        <v>124</v>
      </c>
      <c r="H22" s="298" t="s">
        <v>125</v>
      </c>
      <c r="I22" s="298" t="s">
        <v>146</v>
      </c>
      <c r="J22" s="23" t="s">
        <v>127</v>
      </c>
      <c r="K22" s="227">
        <v>1</v>
      </c>
      <c r="L22" s="227">
        <v>2</v>
      </c>
      <c r="M22" s="227">
        <v>3</v>
      </c>
      <c r="N22" s="227">
        <v>3</v>
      </c>
      <c r="O22" s="238"/>
      <c r="P22" s="238">
        <v>380000</v>
      </c>
      <c r="R22" s="238">
        <f t="shared" si="0"/>
        <v>380000</v>
      </c>
    </row>
    <row r="23" spans="1:18" ht="17.25" customHeight="1" x14ac:dyDescent="0.25">
      <c r="A23" s="222">
        <v>4</v>
      </c>
      <c r="B23" s="227" t="s">
        <v>142</v>
      </c>
      <c r="C23" s="228" t="s">
        <v>143</v>
      </c>
      <c r="D23" s="228"/>
      <c r="E23" s="200" t="s">
        <v>144</v>
      </c>
      <c r="F23" s="229" t="s">
        <v>145</v>
      </c>
      <c r="G23" s="298" t="s">
        <v>124</v>
      </c>
      <c r="H23" s="298" t="s">
        <v>125</v>
      </c>
      <c r="I23" s="298" t="s">
        <v>146</v>
      </c>
      <c r="J23" s="23" t="s">
        <v>127</v>
      </c>
      <c r="K23" s="227">
        <v>1</v>
      </c>
      <c r="L23" s="227">
        <v>2</v>
      </c>
      <c r="M23" s="227">
        <v>3</v>
      </c>
      <c r="N23" s="227">
        <v>3</v>
      </c>
      <c r="O23" s="237"/>
      <c r="P23" s="237"/>
      <c r="Q23" s="237">
        <v>965000</v>
      </c>
      <c r="R23" s="237">
        <f t="shared" si="0"/>
        <v>965000</v>
      </c>
    </row>
    <row r="24" spans="1:18" ht="17.25" customHeight="1" x14ac:dyDescent="0.25">
      <c r="A24" s="222">
        <v>4</v>
      </c>
      <c r="B24" s="227" t="s">
        <v>142</v>
      </c>
      <c r="C24" s="228" t="s">
        <v>128</v>
      </c>
      <c r="D24" s="228"/>
      <c r="E24" s="315" t="s">
        <v>129</v>
      </c>
      <c r="F24" s="229" t="s">
        <v>145</v>
      </c>
      <c r="G24" s="298" t="s">
        <v>124</v>
      </c>
      <c r="H24" s="298" t="s">
        <v>125</v>
      </c>
      <c r="I24" s="298" t="s">
        <v>146</v>
      </c>
      <c r="J24" s="23" t="s">
        <v>127</v>
      </c>
      <c r="K24" s="227">
        <v>1</v>
      </c>
      <c r="L24" s="227">
        <v>2</v>
      </c>
      <c r="M24" s="227">
        <v>3</v>
      </c>
      <c r="N24" s="227">
        <v>3</v>
      </c>
      <c r="O24" s="237"/>
      <c r="P24" s="237">
        <v>115000</v>
      </c>
      <c r="Q24" s="237"/>
      <c r="R24" s="237">
        <f t="shared" si="0"/>
        <v>115000</v>
      </c>
    </row>
    <row r="25" spans="1:18" ht="17.25" customHeight="1" x14ac:dyDescent="0.25">
      <c r="A25" s="222">
        <v>5</v>
      </c>
      <c r="B25" s="227" t="s">
        <v>147</v>
      </c>
      <c r="C25" s="201" t="s">
        <v>132</v>
      </c>
      <c r="D25" s="201"/>
      <c r="E25" s="315" t="s">
        <v>133</v>
      </c>
      <c r="F25" s="229" t="s">
        <v>148</v>
      </c>
      <c r="G25" s="298" t="s">
        <v>124</v>
      </c>
      <c r="H25" s="298" t="s">
        <v>125</v>
      </c>
      <c r="I25" s="298" t="s">
        <v>149</v>
      </c>
      <c r="J25" s="23" t="s">
        <v>127</v>
      </c>
      <c r="K25" s="227">
        <v>1</v>
      </c>
      <c r="L25" s="227">
        <v>2</v>
      </c>
      <c r="M25" s="227">
        <v>3</v>
      </c>
      <c r="N25" s="227">
        <v>3</v>
      </c>
      <c r="O25" s="237"/>
      <c r="P25" s="237"/>
      <c r="Q25" s="237">
        <v>141000</v>
      </c>
      <c r="R25" s="237">
        <f t="shared" si="0"/>
        <v>141000</v>
      </c>
    </row>
    <row r="26" spans="1:18" ht="17.25" customHeight="1" x14ac:dyDescent="0.25">
      <c r="A26" s="222">
        <v>5</v>
      </c>
      <c r="B26" s="227" t="s">
        <v>147</v>
      </c>
      <c r="C26" s="228" t="s">
        <v>128</v>
      </c>
      <c r="D26" s="228"/>
      <c r="E26" s="315" t="s">
        <v>129</v>
      </c>
      <c r="F26" s="229" t="s">
        <v>148</v>
      </c>
      <c r="G26" s="298" t="s">
        <v>124</v>
      </c>
      <c r="H26" s="298" t="s">
        <v>125</v>
      </c>
      <c r="I26" s="298" t="s">
        <v>149</v>
      </c>
      <c r="J26" s="23" t="s">
        <v>127</v>
      </c>
      <c r="K26" s="227">
        <v>1</v>
      </c>
      <c r="L26" s="227">
        <v>2</v>
      </c>
      <c r="M26" s="227">
        <v>3</v>
      </c>
      <c r="N26" s="227">
        <v>3</v>
      </c>
      <c r="O26" s="237"/>
      <c r="P26" s="237">
        <v>84000</v>
      </c>
      <c r="Q26" s="237"/>
      <c r="R26" s="237">
        <f t="shared" si="0"/>
        <v>84000</v>
      </c>
    </row>
    <row r="27" spans="1:18" ht="17.25" customHeight="1" x14ac:dyDescent="0.25">
      <c r="A27" s="222">
        <v>6</v>
      </c>
      <c r="B27" s="227" t="s">
        <v>150</v>
      </c>
      <c r="C27" s="228" t="s">
        <v>128</v>
      </c>
      <c r="D27" s="228"/>
      <c r="E27" s="315" t="s">
        <v>129</v>
      </c>
      <c r="F27" s="229" t="s">
        <v>151</v>
      </c>
      <c r="G27" s="298" t="s">
        <v>124</v>
      </c>
      <c r="H27" s="298" t="s">
        <v>125</v>
      </c>
      <c r="I27" s="298" t="s">
        <v>152</v>
      </c>
      <c r="J27" s="23" t="s">
        <v>127</v>
      </c>
      <c r="K27" s="227">
        <v>1</v>
      </c>
      <c r="L27" s="227">
        <v>2</v>
      </c>
      <c r="M27" s="227">
        <v>3</v>
      </c>
      <c r="N27" s="227">
        <v>3</v>
      </c>
      <c r="O27" s="237"/>
      <c r="P27" s="237">
        <v>2880</v>
      </c>
      <c r="Q27" s="237"/>
      <c r="R27" s="237">
        <f t="shared" si="0"/>
        <v>2880</v>
      </c>
    </row>
    <row r="28" spans="1:18" ht="17.25" customHeight="1" x14ac:dyDescent="0.25">
      <c r="A28" s="222">
        <v>7</v>
      </c>
      <c r="B28" s="227" t="s">
        <v>153</v>
      </c>
      <c r="C28" s="228" t="s">
        <v>128</v>
      </c>
      <c r="D28" s="228"/>
      <c r="E28" s="315" t="s">
        <v>129</v>
      </c>
      <c r="F28" s="229" t="s">
        <v>154</v>
      </c>
      <c r="G28" s="298" t="s">
        <v>124</v>
      </c>
      <c r="H28" s="298" t="s">
        <v>125</v>
      </c>
      <c r="I28" s="298" t="s">
        <v>152</v>
      </c>
      <c r="J28" s="23" t="s">
        <v>127</v>
      </c>
      <c r="K28" s="227">
        <v>1</v>
      </c>
      <c r="L28" s="227">
        <v>2</v>
      </c>
      <c r="M28" s="227">
        <v>3</v>
      </c>
      <c r="N28" s="227">
        <v>3</v>
      </c>
      <c r="O28" s="237"/>
      <c r="P28" s="237">
        <v>6120</v>
      </c>
      <c r="Q28" s="237"/>
      <c r="R28" s="237">
        <f t="shared" si="0"/>
        <v>6120</v>
      </c>
    </row>
    <row r="29" spans="1:18" ht="17.25" customHeight="1" x14ac:dyDescent="0.25">
      <c r="A29" s="222">
        <v>13</v>
      </c>
      <c r="B29" s="227" t="s">
        <v>157</v>
      </c>
      <c r="C29" s="228" t="s">
        <v>128</v>
      </c>
      <c r="D29" s="228"/>
      <c r="E29" s="315" t="s">
        <v>129</v>
      </c>
      <c r="F29" s="229" t="s">
        <v>158</v>
      </c>
      <c r="G29" s="298" t="s">
        <v>124</v>
      </c>
      <c r="H29" s="298" t="s">
        <v>125</v>
      </c>
      <c r="I29" s="298" t="s">
        <v>159</v>
      </c>
      <c r="J29" s="23" t="s">
        <v>127</v>
      </c>
      <c r="K29" s="227">
        <v>1</v>
      </c>
      <c r="L29" s="227">
        <v>2</v>
      </c>
      <c r="M29" s="227">
        <v>3</v>
      </c>
      <c r="N29" s="227">
        <v>3</v>
      </c>
      <c r="O29" s="237"/>
      <c r="P29" s="237">
        <v>8874</v>
      </c>
      <c r="Q29" s="237"/>
      <c r="R29" s="237">
        <f t="shared" si="0"/>
        <v>8874</v>
      </c>
    </row>
    <row r="30" spans="1:18" ht="17.25" customHeight="1" x14ac:dyDescent="0.25">
      <c r="A30" s="222">
        <v>14</v>
      </c>
      <c r="B30" s="227" t="s">
        <v>160</v>
      </c>
      <c r="C30" s="228" t="s">
        <v>128</v>
      </c>
      <c r="D30" s="228"/>
      <c r="E30" s="315" t="s">
        <v>129</v>
      </c>
      <c r="F30" s="229" t="s">
        <v>158</v>
      </c>
      <c r="G30" s="298" t="s">
        <v>124</v>
      </c>
      <c r="H30" s="298" t="s">
        <v>125</v>
      </c>
      <c r="I30" s="298" t="s">
        <v>159</v>
      </c>
      <c r="J30" s="23" t="s">
        <v>127</v>
      </c>
      <c r="K30" s="227">
        <v>1</v>
      </c>
      <c r="L30" s="227">
        <v>2</v>
      </c>
      <c r="M30" s="227">
        <v>3</v>
      </c>
      <c r="N30" s="227">
        <v>3</v>
      </c>
      <c r="O30" s="237"/>
      <c r="P30" s="237">
        <v>10674</v>
      </c>
      <c r="Q30" s="237"/>
      <c r="R30" s="237">
        <f t="shared" si="0"/>
        <v>10674</v>
      </c>
    </row>
    <row r="31" spans="1:18" ht="17.25" customHeight="1" x14ac:dyDescent="0.25">
      <c r="A31" s="222">
        <v>15</v>
      </c>
      <c r="B31" s="227" t="s">
        <v>161</v>
      </c>
      <c r="C31" s="228" t="s">
        <v>128</v>
      </c>
      <c r="D31" s="228"/>
      <c r="E31" s="315" t="s">
        <v>129</v>
      </c>
      <c r="F31" s="229" t="s">
        <v>158</v>
      </c>
      <c r="G31" s="298" t="s">
        <v>124</v>
      </c>
      <c r="H31" s="298" t="s">
        <v>125</v>
      </c>
      <c r="I31" s="298" t="s">
        <v>159</v>
      </c>
      <c r="J31" s="23" t="s">
        <v>127</v>
      </c>
      <c r="K31" s="227">
        <v>1</v>
      </c>
      <c r="L31" s="227">
        <v>2</v>
      </c>
      <c r="M31" s="227">
        <v>3</v>
      </c>
      <c r="N31" s="227">
        <v>3</v>
      </c>
      <c r="O31" s="237"/>
      <c r="P31" s="237">
        <v>11610</v>
      </c>
      <c r="Q31" s="237"/>
      <c r="R31" s="237">
        <f t="shared" si="0"/>
        <v>11610</v>
      </c>
    </row>
    <row r="32" spans="1:18" ht="17.25" customHeight="1" x14ac:dyDescent="0.25">
      <c r="A32" s="222">
        <v>16</v>
      </c>
      <c r="B32" s="227" t="s">
        <v>162</v>
      </c>
      <c r="C32" s="228" t="s">
        <v>128</v>
      </c>
      <c r="D32" s="228"/>
      <c r="E32" s="315" t="s">
        <v>129</v>
      </c>
      <c r="F32" s="229" t="s">
        <v>163</v>
      </c>
      <c r="G32" s="298" t="s">
        <v>124</v>
      </c>
      <c r="H32" s="298" t="s">
        <v>125</v>
      </c>
      <c r="I32" s="298" t="s">
        <v>164</v>
      </c>
      <c r="J32" s="23" t="s">
        <v>127</v>
      </c>
      <c r="K32" s="227">
        <v>1</v>
      </c>
      <c r="L32" s="227">
        <v>2</v>
      </c>
      <c r="M32" s="227">
        <v>3</v>
      </c>
      <c r="N32" s="227">
        <v>3</v>
      </c>
      <c r="O32" s="237"/>
      <c r="P32" s="237">
        <v>3384</v>
      </c>
      <c r="Q32" s="237"/>
      <c r="R32" s="237">
        <f t="shared" si="0"/>
        <v>3384</v>
      </c>
    </row>
    <row r="33" spans="1:18" ht="17.25" customHeight="1" x14ac:dyDescent="0.25">
      <c r="A33" s="222">
        <v>17</v>
      </c>
      <c r="B33" s="227" t="s">
        <v>165</v>
      </c>
      <c r="C33" s="228" t="s">
        <v>128</v>
      </c>
      <c r="D33" s="228"/>
      <c r="E33" s="315" t="s">
        <v>129</v>
      </c>
      <c r="F33" s="229" t="s">
        <v>166</v>
      </c>
      <c r="G33" s="298" t="s">
        <v>124</v>
      </c>
      <c r="H33" s="298" t="s">
        <v>125</v>
      </c>
      <c r="I33" s="298" t="s">
        <v>167</v>
      </c>
      <c r="J33" s="23" t="s">
        <v>127</v>
      </c>
      <c r="K33" s="227">
        <v>1</v>
      </c>
      <c r="L33" s="227">
        <v>2</v>
      </c>
      <c r="M33" s="227">
        <v>3</v>
      </c>
      <c r="N33" s="227">
        <v>3</v>
      </c>
      <c r="O33" s="237"/>
      <c r="P33" s="237">
        <v>19260</v>
      </c>
      <c r="Q33" s="237"/>
      <c r="R33" s="237">
        <f t="shared" si="0"/>
        <v>19260</v>
      </c>
    </row>
    <row r="34" spans="1:18" ht="17.25" customHeight="1" x14ac:dyDescent="0.25">
      <c r="A34" s="222">
        <v>18</v>
      </c>
      <c r="B34" s="227" t="s">
        <v>168</v>
      </c>
      <c r="C34" s="228" t="s">
        <v>128</v>
      </c>
      <c r="D34" s="228"/>
      <c r="E34" s="315" t="s">
        <v>129</v>
      </c>
      <c r="F34" s="229" t="s">
        <v>169</v>
      </c>
      <c r="G34" s="298" t="s">
        <v>124</v>
      </c>
      <c r="H34" s="298" t="s">
        <v>125</v>
      </c>
      <c r="I34" s="298" t="s">
        <v>170</v>
      </c>
      <c r="J34" s="23" t="s">
        <v>127</v>
      </c>
      <c r="K34" s="227">
        <v>1</v>
      </c>
      <c r="L34" s="227">
        <v>2</v>
      </c>
      <c r="M34" s="227">
        <v>3</v>
      </c>
      <c r="N34" s="227">
        <v>3</v>
      </c>
      <c r="O34" s="237"/>
      <c r="P34" s="237">
        <v>27654.3</v>
      </c>
      <c r="Q34" s="237"/>
      <c r="R34" s="237">
        <f t="shared" si="0"/>
        <v>27654.3</v>
      </c>
    </row>
    <row r="35" spans="1:18" ht="17.25" customHeight="1" x14ac:dyDescent="0.25">
      <c r="A35" s="222">
        <v>19</v>
      </c>
      <c r="B35" s="227" t="s">
        <v>171</v>
      </c>
      <c r="C35" s="228" t="s">
        <v>128</v>
      </c>
      <c r="D35" s="228"/>
      <c r="E35" s="315" t="s">
        <v>129</v>
      </c>
      <c r="F35" s="229" t="s">
        <v>172</v>
      </c>
      <c r="G35" s="298" t="s">
        <v>124</v>
      </c>
      <c r="H35" s="298" t="s">
        <v>125</v>
      </c>
      <c r="I35" s="298" t="s">
        <v>136</v>
      </c>
      <c r="J35" s="23" t="s">
        <v>127</v>
      </c>
      <c r="K35" s="227">
        <v>1</v>
      </c>
      <c r="L35" s="227">
        <v>2</v>
      </c>
      <c r="M35" s="227">
        <v>3</v>
      </c>
      <c r="N35" s="227">
        <v>3</v>
      </c>
      <c r="O35" s="237"/>
      <c r="P35" s="237">
        <v>6300</v>
      </c>
      <c r="Q35" s="237"/>
      <c r="R35" s="237">
        <f t="shared" si="0"/>
        <v>6300</v>
      </c>
    </row>
    <row r="36" spans="1:18" ht="17.25" customHeight="1" x14ac:dyDescent="0.25">
      <c r="A36" s="222">
        <v>20</v>
      </c>
      <c r="B36" s="227" t="s">
        <v>173</v>
      </c>
      <c r="C36" s="228" t="s">
        <v>128</v>
      </c>
      <c r="D36" s="228"/>
      <c r="E36" s="315" t="s">
        <v>129</v>
      </c>
      <c r="F36" s="229" t="s">
        <v>174</v>
      </c>
      <c r="G36" s="298" t="s">
        <v>124</v>
      </c>
      <c r="H36" s="298" t="s">
        <v>125</v>
      </c>
      <c r="I36" s="298" t="s">
        <v>146</v>
      </c>
      <c r="J36" s="23" t="s">
        <v>127</v>
      </c>
      <c r="K36" s="227">
        <v>1</v>
      </c>
      <c r="L36" s="227">
        <v>2</v>
      </c>
      <c r="M36" s="227">
        <v>3</v>
      </c>
      <c r="N36" s="227">
        <v>3</v>
      </c>
      <c r="O36" s="237"/>
      <c r="P36" s="237">
        <v>18000</v>
      </c>
      <c r="Q36" s="237"/>
      <c r="R36" s="237">
        <f t="shared" si="0"/>
        <v>18000</v>
      </c>
    </row>
    <row r="37" spans="1:18" ht="17.25" customHeight="1" x14ac:dyDescent="0.25">
      <c r="A37" s="222">
        <v>21</v>
      </c>
      <c r="B37" s="227" t="s">
        <v>175</v>
      </c>
      <c r="C37" s="228" t="s">
        <v>128</v>
      </c>
      <c r="D37" s="228"/>
      <c r="E37" s="315" t="s">
        <v>129</v>
      </c>
      <c r="F37" s="229" t="s">
        <v>176</v>
      </c>
      <c r="G37" s="298" t="s">
        <v>124</v>
      </c>
      <c r="H37" s="298" t="s">
        <v>125</v>
      </c>
      <c r="I37" s="298" t="s">
        <v>146</v>
      </c>
      <c r="J37" s="23" t="s">
        <v>127</v>
      </c>
      <c r="K37" s="227">
        <v>1</v>
      </c>
      <c r="L37" s="227">
        <v>2</v>
      </c>
      <c r="M37" s="227">
        <v>3</v>
      </c>
      <c r="N37" s="227">
        <v>3</v>
      </c>
      <c r="O37" s="237"/>
      <c r="P37" s="237">
        <v>22500</v>
      </c>
      <c r="Q37" s="237"/>
      <c r="R37" s="237">
        <f t="shared" si="0"/>
        <v>22500</v>
      </c>
    </row>
    <row r="38" spans="1:18" ht="17.25" customHeight="1" x14ac:dyDescent="0.25">
      <c r="A38" s="222">
        <v>22</v>
      </c>
      <c r="B38" s="227" t="s">
        <v>177</v>
      </c>
      <c r="C38" s="228" t="s">
        <v>128</v>
      </c>
      <c r="D38" s="228"/>
      <c r="E38" s="315" t="s">
        <v>129</v>
      </c>
      <c r="F38" s="229" t="s">
        <v>155</v>
      </c>
      <c r="G38" s="298" t="s">
        <v>124</v>
      </c>
      <c r="H38" s="298" t="s">
        <v>125</v>
      </c>
      <c r="I38" s="298" t="s">
        <v>156</v>
      </c>
      <c r="J38" s="23" t="s">
        <v>127</v>
      </c>
      <c r="K38" s="227">
        <v>1</v>
      </c>
      <c r="L38" s="227">
        <v>2</v>
      </c>
      <c r="M38" s="227">
        <v>3</v>
      </c>
      <c r="N38" s="227">
        <v>3</v>
      </c>
      <c r="O38" s="237"/>
      <c r="P38" s="237">
        <v>3420</v>
      </c>
      <c r="Q38" s="237"/>
      <c r="R38" s="237">
        <f t="shared" si="0"/>
        <v>3420</v>
      </c>
    </row>
    <row r="39" spans="1:18" ht="17.25" customHeight="1" x14ac:dyDescent="0.25">
      <c r="A39" s="222">
        <v>23</v>
      </c>
      <c r="B39" s="227" t="s">
        <v>178</v>
      </c>
      <c r="C39" s="228" t="s">
        <v>128</v>
      </c>
      <c r="D39" s="228"/>
      <c r="E39" s="315" t="s">
        <v>129</v>
      </c>
      <c r="F39" s="229" t="s">
        <v>155</v>
      </c>
      <c r="G39" s="298" t="s">
        <v>124</v>
      </c>
      <c r="H39" s="298" t="s">
        <v>125</v>
      </c>
      <c r="I39" s="298" t="s">
        <v>156</v>
      </c>
      <c r="J39" s="23" t="s">
        <v>127</v>
      </c>
      <c r="K39" s="227">
        <v>1</v>
      </c>
      <c r="L39" s="227">
        <v>2</v>
      </c>
      <c r="M39" s="227">
        <v>3</v>
      </c>
      <c r="N39" s="227">
        <v>3</v>
      </c>
      <c r="O39" s="237"/>
      <c r="P39" s="237">
        <v>6030</v>
      </c>
      <c r="Q39" s="237"/>
      <c r="R39" s="237">
        <f t="shared" si="0"/>
        <v>6030</v>
      </c>
    </row>
    <row r="40" spans="1:18" ht="17.25" customHeight="1" x14ac:dyDescent="0.25">
      <c r="A40" s="222">
        <v>24</v>
      </c>
      <c r="B40" s="227" t="s">
        <v>179</v>
      </c>
      <c r="C40" s="228" t="s">
        <v>128</v>
      </c>
      <c r="D40" s="228"/>
      <c r="E40" s="315" t="s">
        <v>129</v>
      </c>
      <c r="F40" s="229" t="s">
        <v>155</v>
      </c>
      <c r="G40" s="298" t="s">
        <v>124</v>
      </c>
      <c r="H40" s="298" t="s">
        <v>125</v>
      </c>
      <c r="I40" s="298" t="s">
        <v>156</v>
      </c>
      <c r="J40" s="23" t="s">
        <v>127</v>
      </c>
      <c r="K40" s="227">
        <v>1</v>
      </c>
      <c r="L40" s="227">
        <v>2</v>
      </c>
      <c r="M40" s="227">
        <v>3</v>
      </c>
      <c r="N40" s="227">
        <v>3</v>
      </c>
      <c r="O40" s="237"/>
      <c r="P40" s="237">
        <v>1800</v>
      </c>
      <c r="Q40" s="237"/>
      <c r="R40" s="237">
        <f t="shared" si="0"/>
        <v>1800</v>
      </c>
    </row>
    <row r="41" spans="1:18" ht="17.25" customHeight="1" x14ac:dyDescent="0.25">
      <c r="A41" s="222">
        <v>25</v>
      </c>
      <c r="B41" s="227" t="s">
        <v>180</v>
      </c>
      <c r="C41" s="228" t="s">
        <v>128</v>
      </c>
      <c r="D41" s="228"/>
      <c r="E41" s="315" t="s">
        <v>129</v>
      </c>
      <c r="F41" s="229" t="s">
        <v>155</v>
      </c>
      <c r="G41" s="298" t="s">
        <v>124</v>
      </c>
      <c r="H41" s="298" t="s">
        <v>125</v>
      </c>
      <c r="I41" s="298" t="s">
        <v>156</v>
      </c>
      <c r="J41" s="23" t="s">
        <v>127</v>
      </c>
      <c r="K41" s="227">
        <v>1</v>
      </c>
      <c r="L41" s="227">
        <v>2</v>
      </c>
      <c r="M41" s="227">
        <v>3</v>
      </c>
      <c r="N41" s="227">
        <v>3</v>
      </c>
      <c r="O41" s="237"/>
      <c r="P41" s="237">
        <v>2925</v>
      </c>
      <c r="Q41" s="237"/>
      <c r="R41" s="237">
        <f t="shared" si="0"/>
        <v>2925</v>
      </c>
    </row>
    <row r="42" spans="1:18" ht="17.25" customHeight="1" x14ac:dyDescent="0.25">
      <c r="A42" s="222">
        <v>26</v>
      </c>
      <c r="B42" s="227" t="s">
        <v>181</v>
      </c>
      <c r="C42" s="228" t="s">
        <v>128</v>
      </c>
      <c r="D42" s="228"/>
      <c r="E42" s="315" t="s">
        <v>129</v>
      </c>
      <c r="F42" s="229" t="s">
        <v>155</v>
      </c>
      <c r="G42" s="298" t="s">
        <v>124</v>
      </c>
      <c r="H42" s="298" t="s">
        <v>125</v>
      </c>
      <c r="I42" s="298" t="s">
        <v>156</v>
      </c>
      <c r="J42" s="23" t="s">
        <v>127</v>
      </c>
      <c r="K42" s="227">
        <v>1</v>
      </c>
      <c r="L42" s="227">
        <v>2</v>
      </c>
      <c r="M42" s="227">
        <v>3</v>
      </c>
      <c r="N42" s="227">
        <v>3</v>
      </c>
      <c r="O42" s="237"/>
      <c r="P42" s="237">
        <v>4050</v>
      </c>
      <c r="Q42" s="237"/>
      <c r="R42" s="237">
        <f t="shared" si="0"/>
        <v>4050</v>
      </c>
    </row>
    <row r="43" spans="1:18" ht="17.25" customHeight="1" x14ac:dyDescent="0.25">
      <c r="A43" s="222">
        <v>27</v>
      </c>
      <c r="B43" s="227" t="s">
        <v>182</v>
      </c>
      <c r="C43" s="228" t="s">
        <v>128</v>
      </c>
      <c r="D43" s="228"/>
      <c r="E43" s="315" t="s">
        <v>129</v>
      </c>
      <c r="F43" s="229" t="s">
        <v>183</v>
      </c>
      <c r="G43" s="298" t="s">
        <v>124</v>
      </c>
      <c r="H43" s="298" t="s">
        <v>125</v>
      </c>
      <c r="I43" s="298" t="s">
        <v>184</v>
      </c>
      <c r="J43" s="23" t="s">
        <v>127</v>
      </c>
      <c r="K43" s="227">
        <v>1</v>
      </c>
      <c r="L43" s="227">
        <v>2</v>
      </c>
      <c r="M43" s="227">
        <v>3</v>
      </c>
      <c r="N43" s="227">
        <v>3</v>
      </c>
      <c r="O43" s="237"/>
      <c r="P43" s="237">
        <v>1116</v>
      </c>
      <c r="Q43" s="237"/>
      <c r="R43" s="237">
        <f t="shared" si="0"/>
        <v>1116</v>
      </c>
    </row>
    <row r="44" spans="1:18" ht="17.25" customHeight="1" x14ac:dyDescent="0.25">
      <c r="A44" s="222">
        <v>28</v>
      </c>
      <c r="B44" s="227" t="s">
        <v>185</v>
      </c>
      <c r="C44" s="228" t="s">
        <v>128</v>
      </c>
      <c r="D44" s="228"/>
      <c r="E44" s="315" t="s">
        <v>129</v>
      </c>
      <c r="F44" s="229" t="s">
        <v>183</v>
      </c>
      <c r="G44" s="298" t="s">
        <v>124</v>
      </c>
      <c r="H44" s="298" t="s">
        <v>125</v>
      </c>
      <c r="I44" s="298" t="s">
        <v>184</v>
      </c>
      <c r="J44" s="23" t="s">
        <v>127</v>
      </c>
      <c r="K44" s="227">
        <v>1</v>
      </c>
      <c r="L44" s="227">
        <v>2</v>
      </c>
      <c r="M44" s="227">
        <v>3</v>
      </c>
      <c r="N44" s="227">
        <v>3</v>
      </c>
      <c r="O44" s="237"/>
      <c r="P44" s="237">
        <v>6084</v>
      </c>
      <c r="Q44" s="237"/>
      <c r="R44" s="237">
        <f t="shared" si="0"/>
        <v>6084</v>
      </c>
    </row>
    <row r="45" spans="1:18" ht="17.25" customHeight="1" x14ac:dyDescent="0.25">
      <c r="A45" s="222">
        <v>29</v>
      </c>
      <c r="B45" s="227" t="s">
        <v>186</v>
      </c>
      <c r="C45" s="228" t="s">
        <v>128</v>
      </c>
      <c r="D45" s="228"/>
      <c r="E45" s="315" t="s">
        <v>129</v>
      </c>
      <c r="F45" s="229" t="s">
        <v>183</v>
      </c>
      <c r="G45" s="298" t="s">
        <v>124</v>
      </c>
      <c r="H45" s="298" t="s">
        <v>125</v>
      </c>
      <c r="I45" s="298" t="s">
        <v>184</v>
      </c>
      <c r="J45" s="23" t="s">
        <v>127</v>
      </c>
      <c r="K45" s="227">
        <v>1</v>
      </c>
      <c r="L45" s="227">
        <v>2</v>
      </c>
      <c r="M45" s="227">
        <v>3</v>
      </c>
      <c r="N45" s="227">
        <v>3</v>
      </c>
      <c r="O45" s="237"/>
      <c r="P45" s="237">
        <v>7200</v>
      </c>
      <c r="Q45" s="237"/>
      <c r="R45" s="237">
        <f t="shared" si="0"/>
        <v>7200</v>
      </c>
    </row>
    <row r="46" spans="1:18" ht="17.25" customHeight="1" x14ac:dyDescent="0.25">
      <c r="A46" s="222">
        <v>30</v>
      </c>
      <c r="B46" s="227" t="s">
        <v>187</v>
      </c>
      <c r="C46" s="228" t="s">
        <v>128</v>
      </c>
      <c r="D46" s="228"/>
      <c r="E46" s="315" t="s">
        <v>129</v>
      </c>
      <c r="F46" s="229" t="s">
        <v>188</v>
      </c>
      <c r="G46" s="298" t="s">
        <v>124</v>
      </c>
      <c r="H46" s="298" t="s">
        <v>125</v>
      </c>
      <c r="I46" s="298" t="s">
        <v>189</v>
      </c>
      <c r="J46" s="23" t="s">
        <v>127</v>
      </c>
      <c r="K46" s="227">
        <v>1</v>
      </c>
      <c r="L46" s="227">
        <v>2</v>
      </c>
      <c r="M46" s="227">
        <v>3</v>
      </c>
      <c r="N46" s="227">
        <v>3</v>
      </c>
      <c r="O46" s="237"/>
      <c r="P46" s="237">
        <v>3330</v>
      </c>
      <c r="Q46" s="237"/>
      <c r="R46" s="237">
        <f t="shared" si="0"/>
        <v>3330</v>
      </c>
    </row>
    <row r="47" spans="1:18" ht="17.25" customHeight="1" x14ac:dyDescent="0.25">
      <c r="A47" s="222">
        <v>31</v>
      </c>
      <c r="B47" s="227" t="s">
        <v>190</v>
      </c>
      <c r="C47" s="228" t="s">
        <v>128</v>
      </c>
      <c r="D47" s="228"/>
      <c r="E47" s="315" t="s">
        <v>129</v>
      </c>
      <c r="F47" s="229" t="s">
        <v>191</v>
      </c>
      <c r="G47" s="298" t="s">
        <v>124</v>
      </c>
      <c r="H47" s="298" t="s">
        <v>125</v>
      </c>
      <c r="I47" s="298" t="s">
        <v>192</v>
      </c>
      <c r="J47" s="23" t="s">
        <v>127</v>
      </c>
      <c r="K47" s="227">
        <v>1</v>
      </c>
      <c r="L47" s="227">
        <v>2</v>
      </c>
      <c r="M47" s="227">
        <v>3</v>
      </c>
      <c r="N47" s="227">
        <v>3</v>
      </c>
      <c r="O47" s="237"/>
      <c r="P47" s="237">
        <v>26100</v>
      </c>
      <c r="Q47" s="237"/>
      <c r="R47" s="237">
        <f t="shared" si="0"/>
        <v>26100</v>
      </c>
    </row>
    <row r="48" spans="1:18" ht="17.25" customHeight="1" x14ac:dyDescent="0.25">
      <c r="A48" s="222">
        <v>32</v>
      </c>
      <c r="B48" s="227" t="s">
        <v>193</v>
      </c>
      <c r="C48" s="228" t="s">
        <v>128</v>
      </c>
      <c r="D48" s="228"/>
      <c r="E48" s="315" t="s">
        <v>129</v>
      </c>
      <c r="F48" s="229" t="s">
        <v>191</v>
      </c>
      <c r="G48" s="298" t="s">
        <v>124</v>
      </c>
      <c r="H48" s="298" t="s">
        <v>125</v>
      </c>
      <c r="I48" s="298" t="s">
        <v>192</v>
      </c>
      <c r="J48" s="23" t="s">
        <v>127</v>
      </c>
      <c r="K48" s="227">
        <v>1</v>
      </c>
      <c r="L48" s="227">
        <v>2</v>
      </c>
      <c r="M48" s="227">
        <v>3</v>
      </c>
      <c r="N48" s="227">
        <v>3</v>
      </c>
      <c r="O48" s="237"/>
      <c r="P48" s="237">
        <v>3591</v>
      </c>
      <c r="Q48" s="237"/>
      <c r="R48" s="237">
        <f t="shared" si="0"/>
        <v>3591</v>
      </c>
    </row>
    <row r="49" spans="1:20" ht="17.25" customHeight="1" x14ac:dyDescent="0.25">
      <c r="A49" s="222">
        <v>33</v>
      </c>
      <c r="B49" s="227" t="s">
        <v>194</v>
      </c>
      <c r="C49" s="228" t="s">
        <v>128</v>
      </c>
      <c r="D49" s="228"/>
      <c r="E49" s="315" t="s">
        <v>129</v>
      </c>
      <c r="F49" s="229" t="s">
        <v>191</v>
      </c>
      <c r="G49" s="298" t="s">
        <v>124</v>
      </c>
      <c r="H49" s="298" t="s">
        <v>125</v>
      </c>
      <c r="I49" s="298" t="s">
        <v>192</v>
      </c>
      <c r="J49" s="23" t="s">
        <v>127</v>
      </c>
      <c r="K49" s="227">
        <v>1</v>
      </c>
      <c r="L49" s="227">
        <v>2</v>
      </c>
      <c r="M49" s="227">
        <v>3</v>
      </c>
      <c r="N49" s="227">
        <v>3</v>
      </c>
      <c r="O49" s="237"/>
      <c r="P49" s="237">
        <v>783</v>
      </c>
      <c r="Q49" s="237"/>
      <c r="R49" s="237">
        <f t="shared" si="0"/>
        <v>783</v>
      </c>
    </row>
    <row r="50" spans="1:20" ht="17.25" customHeight="1" x14ac:dyDescent="0.25">
      <c r="A50" s="222">
        <v>34</v>
      </c>
      <c r="B50" s="227" t="s">
        <v>195</v>
      </c>
      <c r="C50" s="228" t="s">
        <v>128</v>
      </c>
      <c r="D50" s="228"/>
      <c r="E50" s="315" t="s">
        <v>129</v>
      </c>
      <c r="F50" s="229" t="s">
        <v>191</v>
      </c>
      <c r="G50" s="298" t="s">
        <v>124</v>
      </c>
      <c r="H50" s="298" t="s">
        <v>125</v>
      </c>
      <c r="I50" s="298" t="s">
        <v>192</v>
      </c>
      <c r="J50" s="23" t="s">
        <v>127</v>
      </c>
      <c r="K50" s="227">
        <v>1</v>
      </c>
      <c r="L50" s="227">
        <v>2</v>
      </c>
      <c r="M50" s="227">
        <v>3</v>
      </c>
      <c r="N50" s="227">
        <v>3</v>
      </c>
      <c r="O50" s="237"/>
      <c r="P50" s="237">
        <v>1269</v>
      </c>
      <c r="Q50" s="237"/>
      <c r="R50" s="237">
        <f t="shared" si="0"/>
        <v>1269</v>
      </c>
    </row>
    <row r="51" spans="1:20" x14ac:dyDescent="0.25">
      <c r="B51" s="93"/>
      <c r="C51" s="93"/>
      <c r="D51" s="93"/>
      <c r="E51" s="200"/>
      <c r="F51" s="229"/>
      <c r="G51" s="93"/>
      <c r="H51" s="93"/>
      <c r="I51" s="93"/>
      <c r="J51" s="93"/>
      <c r="K51" s="93"/>
      <c r="L51" s="93"/>
      <c r="M51" s="93"/>
      <c r="N51" s="93"/>
      <c r="O51" s="239">
        <f>SUM(O10:O50)</f>
        <v>0</v>
      </c>
      <c r="P51" s="239">
        <f>SUM(P10:P50)</f>
        <v>2615000</v>
      </c>
      <c r="Q51" s="239">
        <f>SUM(Q10:Q50)</f>
        <v>2695454.3</v>
      </c>
      <c r="R51" s="239">
        <f>+P51+O51+Q51</f>
        <v>5310454.3</v>
      </c>
      <c r="S51" s="223">
        <f>SUM(R10:R50)</f>
        <v>5310454.3</v>
      </c>
      <c r="T51" s="223">
        <f>+R51-S51</f>
        <v>0</v>
      </c>
    </row>
    <row r="52" spans="1:20" ht="7.5" customHeight="1" x14ac:dyDescent="0.25">
      <c r="B52" s="401"/>
      <c r="C52" s="401"/>
      <c r="D52" s="401"/>
      <c r="E52" s="401"/>
      <c r="F52" s="402"/>
      <c r="G52" s="402"/>
      <c r="H52" s="402"/>
      <c r="I52" s="402"/>
      <c r="J52" s="402"/>
      <c r="K52" s="402"/>
      <c r="L52" s="402"/>
      <c r="M52" s="402"/>
      <c r="N52" s="402"/>
      <c r="O52" s="233"/>
      <c r="P52" s="233"/>
      <c r="Q52" s="233"/>
      <c r="R52" s="243"/>
    </row>
    <row r="53" spans="1:20" ht="15" customHeight="1" x14ac:dyDescent="0.25">
      <c r="L53" s="403" t="s">
        <v>196</v>
      </c>
      <c r="M53" s="404"/>
      <c r="N53" s="404"/>
      <c r="O53" s="404"/>
      <c r="R53" s="240"/>
    </row>
    <row r="54" spans="1:20" ht="12.75" customHeight="1" x14ac:dyDescent="0.25">
      <c r="L54" s="405" t="s">
        <v>18</v>
      </c>
      <c r="M54" s="406"/>
      <c r="N54" s="406"/>
      <c r="O54" s="406"/>
      <c r="R54" s="240"/>
    </row>
    <row r="55" spans="1:20" x14ac:dyDescent="0.25">
      <c r="B55" s="234" t="s">
        <v>197</v>
      </c>
      <c r="M55" s="240"/>
      <c r="R55" s="240"/>
    </row>
    <row r="56" spans="1:20" x14ac:dyDescent="0.25">
      <c r="B56" s="407" t="s">
        <v>198</v>
      </c>
      <c r="C56" s="408"/>
      <c r="D56" s="408"/>
      <c r="E56" s="408"/>
      <c r="F56" s="408"/>
      <c r="G56" s="408"/>
      <c r="H56" s="408"/>
      <c r="I56" s="408"/>
      <c r="J56" s="408"/>
      <c r="K56" s="408"/>
      <c r="L56" s="408"/>
      <c r="M56" s="408"/>
      <c r="N56" s="408"/>
      <c r="O56" s="408"/>
      <c r="P56" s="408"/>
      <c r="Q56" s="408"/>
      <c r="R56" s="408"/>
    </row>
    <row r="57" spans="1:20" x14ac:dyDescent="0.25">
      <c r="B57" s="407" t="s">
        <v>199</v>
      </c>
      <c r="C57" s="408"/>
      <c r="D57" s="408"/>
      <c r="E57" s="408"/>
      <c r="F57" s="408"/>
      <c r="G57" s="408"/>
      <c r="H57" s="408"/>
      <c r="I57" s="408"/>
      <c r="J57" s="408"/>
      <c r="K57" s="408"/>
      <c r="L57" s="408"/>
      <c r="M57" s="408"/>
      <c r="N57" s="408"/>
      <c r="O57" s="408"/>
      <c r="P57" s="408"/>
      <c r="Q57" s="408"/>
      <c r="R57" s="408"/>
    </row>
    <row r="58" spans="1:20" x14ac:dyDescent="0.25">
      <c r="B58" s="388" t="s">
        <v>200</v>
      </c>
      <c r="C58" s="389"/>
      <c r="D58" s="389"/>
      <c r="E58" s="389"/>
      <c r="F58" s="389"/>
      <c r="G58" s="389"/>
      <c r="H58" s="389"/>
      <c r="I58" s="389"/>
      <c r="J58" s="389"/>
      <c r="K58" s="389"/>
      <c r="L58" s="389"/>
      <c r="M58" s="389"/>
      <c r="N58" s="389"/>
      <c r="O58" s="389"/>
      <c r="P58" s="389"/>
      <c r="Q58" s="389"/>
      <c r="R58" s="389"/>
    </row>
    <row r="59" spans="1:20" ht="7.5" customHeight="1" x14ac:dyDescent="0.25"/>
    <row r="60" spans="1:20" ht="12.75" customHeight="1" x14ac:dyDescent="0.25">
      <c r="B60" s="410" t="s">
        <v>118</v>
      </c>
      <c r="C60" s="411"/>
      <c r="D60" s="235"/>
      <c r="E60" s="316"/>
      <c r="F60" s="236"/>
      <c r="G60" s="236"/>
      <c r="H60" s="236"/>
      <c r="I60" s="236"/>
      <c r="J60" s="241"/>
      <c r="L60" s="412" t="s">
        <v>120</v>
      </c>
      <c r="M60" s="412"/>
      <c r="N60" s="412"/>
      <c r="O60" s="412"/>
      <c r="P60" s="412"/>
      <c r="Q60" s="412"/>
      <c r="R60" s="412"/>
    </row>
    <row r="61" spans="1:20" x14ac:dyDescent="0.25">
      <c r="B61" s="413" t="s">
        <v>201</v>
      </c>
      <c r="C61" s="413"/>
      <c r="D61" s="413"/>
      <c r="E61" s="413"/>
      <c r="F61" s="413"/>
      <c r="G61" s="413"/>
      <c r="H61" s="413"/>
      <c r="I61" s="413"/>
      <c r="J61" s="413"/>
      <c r="L61" s="414" t="s">
        <v>201</v>
      </c>
      <c r="M61" s="414"/>
      <c r="N61" s="414"/>
      <c r="O61" s="414"/>
      <c r="P61" s="414"/>
      <c r="Q61" s="414"/>
      <c r="R61" s="414"/>
    </row>
    <row r="62" spans="1:20" ht="12.75" customHeight="1" x14ac:dyDescent="0.25">
      <c r="B62" s="414" t="s">
        <v>202</v>
      </c>
      <c r="C62" s="414"/>
      <c r="D62" s="414"/>
      <c r="E62" s="414"/>
      <c r="F62" s="414"/>
      <c r="G62" s="414"/>
      <c r="H62" s="414"/>
      <c r="I62" s="414"/>
      <c r="J62" s="414"/>
      <c r="L62" s="414" t="s">
        <v>203</v>
      </c>
      <c r="M62" s="414"/>
      <c r="N62" s="414"/>
      <c r="O62" s="414"/>
      <c r="P62" s="414"/>
      <c r="Q62" s="414"/>
      <c r="R62" s="414"/>
    </row>
    <row r="63" spans="1:20" ht="12.75" customHeight="1" x14ac:dyDescent="0.25">
      <c r="B63" s="414" t="s">
        <v>204</v>
      </c>
      <c r="C63" s="414"/>
      <c r="D63" s="414"/>
      <c r="E63" s="414"/>
      <c r="F63" s="414"/>
      <c r="G63" s="414"/>
      <c r="H63" s="414"/>
      <c r="I63" s="414"/>
      <c r="J63" s="414"/>
      <c r="L63" s="414" t="s">
        <v>205</v>
      </c>
      <c r="M63" s="414"/>
      <c r="N63" s="414"/>
      <c r="O63" s="414"/>
      <c r="P63" s="414"/>
      <c r="Q63" s="414"/>
      <c r="R63" s="414"/>
    </row>
    <row r="65" spans="2:18" ht="12.75" customHeight="1" x14ac:dyDescent="0.25">
      <c r="B65" s="410" t="s">
        <v>119</v>
      </c>
      <c r="C65" s="411"/>
      <c r="D65" s="235"/>
      <c r="E65" s="316"/>
      <c r="F65" s="236"/>
      <c r="G65" s="236"/>
      <c r="H65" s="236"/>
      <c r="I65" s="236"/>
      <c r="J65" s="241"/>
      <c r="L65" s="412" t="s">
        <v>121</v>
      </c>
      <c r="M65" s="412"/>
      <c r="N65" s="412"/>
      <c r="O65" s="412"/>
      <c r="P65" s="412"/>
      <c r="Q65" s="412"/>
      <c r="R65" s="412"/>
    </row>
    <row r="66" spans="2:18" ht="12.75" customHeight="1" x14ac:dyDescent="0.25">
      <c r="B66" s="413" t="s">
        <v>201</v>
      </c>
      <c r="C66" s="413"/>
      <c r="D66" s="413"/>
      <c r="E66" s="413"/>
      <c r="F66" s="413"/>
      <c r="G66" s="413"/>
      <c r="H66" s="413"/>
      <c r="I66" s="413"/>
      <c r="J66" s="413"/>
      <c r="L66" s="414" t="s">
        <v>206</v>
      </c>
      <c r="M66" s="414"/>
      <c r="N66" s="414"/>
      <c r="O66" s="414"/>
      <c r="P66" s="414"/>
      <c r="Q66" s="414"/>
      <c r="R66" s="414"/>
    </row>
    <row r="67" spans="2:18" ht="12.75" customHeight="1" x14ac:dyDescent="0.25">
      <c r="B67" s="414" t="s">
        <v>207</v>
      </c>
      <c r="C67" s="414"/>
      <c r="D67" s="414"/>
      <c r="E67" s="414"/>
      <c r="F67" s="414"/>
      <c r="G67" s="414"/>
      <c r="H67" s="414"/>
      <c r="I67" s="414"/>
      <c r="J67" s="414"/>
      <c r="L67" s="414" t="s">
        <v>208</v>
      </c>
      <c r="M67" s="414"/>
      <c r="N67" s="414"/>
      <c r="O67" s="414"/>
      <c r="P67" s="414"/>
      <c r="Q67" s="414"/>
      <c r="R67" s="414"/>
    </row>
    <row r="68" spans="2:18" x14ac:dyDescent="0.25">
      <c r="B68" s="415" t="s">
        <v>209</v>
      </c>
      <c r="C68" s="415"/>
      <c r="D68" s="415"/>
      <c r="E68" s="415"/>
      <c r="F68" s="415"/>
      <c r="G68" s="415"/>
      <c r="H68" s="415"/>
      <c r="I68" s="415"/>
      <c r="J68" s="415"/>
      <c r="L68" s="416" t="s">
        <v>210</v>
      </c>
      <c r="M68" s="416"/>
      <c r="N68" s="416"/>
      <c r="O68" s="416"/>
      <c r="P68" s="416"/>
      <c r="Q68" s="416"/>
      <c r="R68" s="416"/>
    </row>
    <row r="69" spans="2:18" ht="45" customHeight="1" x14ac:dyDescent="0.25"/>
    <row r="70" spans="2:18" ht="45" customHeight="1" x14ac:dyDescent="0.25"/>
    <row r="76" spans="2:18" x14ac:dyDescent="0.25">
      <c r="G76" s="244"/>
      <c r="H76" s="244"/>
      <c r="I76" s="244"/>
      <c r="J76" s="244"/>
    </row>
    <row r="77" spans="2:18" x14ac:dyDescent="0.25">
      <c r="G77" s="244"/>
      <c r="H77" s="244"/>
      <c r="I77" s="244"/>
      <c r="J77" s="244"/>
    </row>
    <row r="78" spans="2:18" x14ac:dyDescent="0.25">
      <c r="G78" s="244"/>
      <c r="H78" s="244"/>
      <c r="I78" s="244"/>
      <c r="J78" s="244"/>
    </row>
  </sheetData>
  <autoFilter ref="A6:T51" xr:uid="{00000000-0009-0000-0000-000002000000}">
    <filterColumn colId="3" showButton="0"/>
  </autoFilter>
  <mergeCells count="38">
    <mergeCell ref="B67:J67"/>
    <mergeCell ref="L67:R67"/>
    <mergeCell ref="B68:J68"/>
    <mergeCell ref="L68:R68"/>
    <mergeCell ref="B7:B8"/>
    <mergeCell ref="C7:C8"/>
    <mergeCell ref="F7:F8"/>
    <mergeCell ref="J7:J8"/>
    <mergeCell ref="K7:K8"/>
    <mergeCell ref="L7:L8"/>
    <mergeCell ref="B63:J63"/>
    <mergeCell ref="L63:R63"/>
    <mergeCell ref="B65:C65"/>
    <mergeCell ref="L65:R65"/>
    <mergeCell ref="B66:J66"/>
    <mergeCell ref="L66:R66"/>
    <mergeCell ref="B60:C60"/>
    <mergeCell ref="L60:R60"/>
    <mergeCell ref="B61:J61"/>
    <mergeCell ref="L61:R61"/>
    <mergeCell ref="B62:J62"/>
    <mergeCell ref="L62:R62"/>
    <mergeCell ref="B58:R58"/>
    <mergeCell ref="B1:R1"/>
    <mergeCell ref="B2:R2"/>
    <mergeCell ref="B3:R3"/>
    <mergeCell ref="B4:R4"/>
    <mergeCell ref="B6:R6"/>
    <mergeCell ref="G7:I7"/>
    <mergeCell ref="O7:R7"/>
    <mergeCell ref="M7:M8"/>
    <mergeCell ref="N7:N8"/>
    <mergeCell ref="B52:N52"/>
    <mergeCell ref="L53:O53"/>
    <mergeCell ref="L54:O54"/>
    <mergeCell ref="B56:R56"/>
    <mergeCell ref="B57:R57"/>
    <mergeCell ref="D7:D8"/>
  </mergeCells>
  <phoneticPr fontId="3" type="noConversion"/>
  <printOptions horizontalCentered="1"/>
  <pageMargins left="0.7" right="0.7" top="0.75" bottom="0.75" header="0.3" footer="0.3"/>
  <pageSetup paperSize="8" scale="65" fitToWidth="3"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72"/>
  <sheetViews>
    <sheetView topLeftCell="B37" zoomScale="70" zoomScaleNormal="70" zoomScaleSheetLayoutView="70" zoomScalePageLayoutView="50" workbookViewId="0">
      <selection activeCell="B15" sqref="B15"/>
    </sheetView>
  </sheetViews>
  <sheetFormatPr defaultColWidth="9.109375" defaultRowHeight="15" x14ac:dyDescent="0.25"/>
  <cols>
    <col min="1" max="1" width="9.109375" style="11" hidden="1" customWidth="1"/>
    <col min="2" max="2" width="13.109375" style="123" customWidth="1"/>
    <col min="3" max="3" width="8.6640625" style="3" customWidth="1"/>
    <col min="4" max="4" width="10.33203125" style="3" customWidth="1"/>
    <col min="5" max="5" width="10.5546875" style="3" customWidth="1"/>
    <col min="6" max="6" width="10.6640625" style="3" customWidth="1"/>
    <col min="7" max="7" width="5.88671875" style="3" customWidth="1"/>
    <col min="8" max="8" width="5.6640625" style="3" customWidth="1"/>
    <col min="9" max="9" width="3.6640625" style="3" bestFit="1" customWidth="1"/>
    <col min="10" max="10" width="5.5546875" style="3" customWidth="1"/>
    <col min="11" max="11" width="4.109375" style="3" bestFit="1" customWidth="1"/>
    <col min="12" max="12" width="7.109375" style="3" customWidth="1"/>
    <col min="13" max="13" width="4.109375" style="3" customWidth="1"/>
    <col min="14" max="14" width="7.33203125" style="3" customWidth="1"/>
    <col min="15" max="15" width="32" style="124" customWidth="1"/>
    <col min="16" max="16" width="7.44140625" style="3" customWidth="1"/>
    <col min="17" max="17" width="13.5546875" style="3" customWidth="1"/>
    <col min="18" max="19" width="13.5546875" style="3" bestFit="1" customWidth="1"/>
    <col min="20" max="20" width="12.33203125" style="3" customWidth="1"/>
    <col min="21" max="21" width="14.88671875" style="125" bestFit="1" customWidth="1"/>
    <col min="22" max="23" width="7.88671875" style="3" customWidth="1"/>
    <col min="24" max="24" width="12.44140625" style="3" bestFit="1" customWidth="1"/>
    <col min="25" max="25" width="9.33203125" style="3" customWidth="1"/>
    <col min="26" max="26" width="19.109375" style="3" customWidth="1"/>
    <col min="27" max="27" width="19.6640625" style="3" hidden="1" customWidth="1"/>
    <col min="28" max="28" width="19.33203125" style="3" hidden="1" customWidth="1"/>
    <col min="29" max="29" width="15" style="3" hidden="1" customWidth="1"/>
    <col min="30" max="30" width="23.6640625" style="124" hidden="1" customWidth="1"/>
    <col min="31" max="31" width="20" style="126" hidden="1" customWidth="1"/>
    <col min="32" max="33" width="20" style="3" hidden="1" customWidth="1"/>
    <col min="34" max="34" width="16.33203125" style="127" hidden="1" customWidth="1"/>
    <col min="35" max="35" width="16.33203125" style="128" hidden="1" customWidth="1"/>
    <col min="36" max="36" width="11.6640625" style="3" hidden="1" customWidth="1"/>
    <col min="37" max="37" width="17.109375" style="3" hidden="1" customWidth="1"/>
    <col min="38" max="38" width="16.5546875" style="3" hidden="1" customWidth="1"/>
    <col min="39" max="39" width="20.88671875" style="129" hidden="1" customWidth="1"/>
    <col min="40" max="40" width="27.6640625" style="3" customWidth="1"/>
    <col min="41" max="41" width="23.33203125" style="3" customWidth="1"/>
    <col min="42" max="42" width="9.109375" style="3" customWidth="1"/>
    <col min="43" max="16384" width="9.109375" style="3"/>
  </cols>
  <sheetData>
    <row r="1" spans="1:39" ht="15.6" x14ac:dyDescent="0.25">
      <c r="B1" s="427" t="s">
        <v>211</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132"/>
      <c r="AH1" s="3"/>
      <c r="AI1" s="3"/>
    </row>
    <row r="2" spans="1:39" ht="15.6" x14ac:dyDescent="0.25">
      <c r="B2" s="427" t="s">
        <v>212</v>
      </c>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132"/>
      <c r="AH2" s="3"/>
      <c r="AI2" s="3"/>
    </row>
    <row r="3" spans="1:39" ht="15.6" x14ac:dyDescent="0.25">
      <c r="B3" s="130"/>
      <c r="C3" s="131"/>
      <c r="D3" s="131"/>
      <c r="E3" s="131"/>
      <c r="F3" s="131"/>
      <c r="G3" s="131"/>
      <c r="H3" s="131"/>
      <c r="I3" s="131"/>
      <c r="J3" s="131"/>
      <c r="K3" s="131"/>
      <c r="L3" s="131"/>
      <c r="M3" s="131"/>
      <c r="N3" s="131"/>
      <c r="O3" s="140"/>
      <c r="P3" s="131"/>
      <c r="Q3" s="131"/>
      <c r="R3" s="131"/>
      <c r="S3" s="131"/>
      <c r="T3" s="131"/>
      <c r="U3" s="143"/>
      <c r="V3" s="131"/>
      <c r="W3" s="131"/>
      <c r="X3" s="131"/>
      <c r="Y3" s="131"/>
      <c r="Z3" s="131"/>
      <c r="AA3" s="131"/>
      <c r="AB3" s="131"/>
      <c r="AC3" s="131"/>
      <c r="AH3" s="3"/>
      <c r="AI3" s="3"/>
    </row>
    <row r="4" spans="1:39" ht="15.6" x14ac:dyDescent="0.25">
      <c r="B4" s="427" t="s">
        <v>213</v>
      </c>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132"/>
      <c r="AH4" s="3"/>
      <c r="AI4" s="3"/>
    </row>
    <row r="5" spans="1:39" x14ac:dyDescent="0.25">
      <c r="AH5" s="3"/>
      <c r="AI5" s="3"/>
    </row>
    <row r="6" spans="1:39" s="1" customFormat="1" ht="93.6" customHeight="1" x14ac:dyDescent="0.25">
      <c r="A6" s="5"/>
      <c r="B6" s="434" t="s">
        <v>214</v>
      </c>
      <c r="C6" s="434" t="s">
        <v>215</v>
      </c>
      <c r="D6" s="434" t="s">
        <v>216</v>
      </c>
      <c r="E6" s="434" t="s">
        <v>217</v>
      </c>
      <c r="F6" s="434" t="s">
        <v>218</v>
      </c>
      <c r="G6" s="434" t="s">
        <v>219</v>
      </c>
      <c r="H6" s="434" t="s">
        <v>220</v>
      </c>
      <c r="I6" s="428" t="s">
        <v>221</v>
      </c>
      <c r="J6" s="429"/>
      <c r="K6" s="430"/>
      <c r="L6" s="434" t="s">
        <v>222</v>
      </c>
      <c r="M6" s="434" t="s">
        <v>223</v>
      </c>
      <c r="N6" s="434" t="s">
        <v>224</v>
      </c>
      <c r="O6" s="434" t="s">
        <v>225</v>
      </c>
      <c r="P6" s="434" t="s">
        <v>226</v>
      </c>
      <c r="Q6" s="428" t="s">
        <v>227</v>
      </c>
      <c r="R6" s="431"/>
      <c r="S6" s="431"/>
      <c r="T6" s="431"/>
      <c r="U6" s="431"/>
      <c r="V6" s="431"/>
      <c r="W6" s="431"/>
      <c r="X6" s="431"/>
      <c r="Y6" s="432"/>
      <c r="Z6" s="26"/>
      <c r="AA6" s="450" t="s">
        <v>228</v>
      </c>
      <c r="AB6" s="434" t="s">
        <v>229</v>
      </c>
      <c r="AC6" s="434" t="s">
        <v>230</v>
      </c>
      <c r="AD6" s="26"/>
      <c r="AE6" s="176" t="s">
        <v>231</v>
      </c>
      <c r="AF6" s="177" t="s">
        <v>232</v>
      </c>
      <c r="AG6" s="51" t="s">
        <v>233</v>
      </c>
      <c r="AH6" s="52" t="s">
        <v>234</v>
      </c>
      <c r="AI6" s="53" t="s">
        <v>235</v>
      </c>
      <c r="AJ6" s="54" t="s">
        <v>236</v>
      </c>
      <c r="AK6" s="68" t="s">
        <v>237</v>
      </c>
      <c r="AL6" s="68" t="s">
        <v>55</v>
      </c>
      <c r="AM6" s="69" t="s">
        <v>238</v>
      </c>
    </row>
    <row r="7" spans="1:39" s="1" customFormat="1" ht="25.95" customHeight="1" x14ac:dyDescent="0.25">
      <c r="A7" s="5"/>
      <c r="B7" s="438"/>
      <c r="C7" s="438"/>
      <c r="D7" s="438"/>
      <c r="E7" s="435"/>
      <c r="F7" s="435"/>
      <c r="G7" s="435"/>
      <c r="H7" s="435"/>
      <c r="I7" s="434" t="s">
        <v>113</v>
      </c>
      <c r="J7" s="434" t="s">
        <v>114</v>
      </c>
      <c r="K7" s="434" t="s">
        <v>115</v>
      </c>
      <c r="L7" s="438"/>
      <c r="M7" s="438"/>
      <c r="N7" s="438"/>
      <c r="O7" s="435"/>
      <c r="P7" s="438"/>
      <c r="Q7" s="453" t="s">
        <v>239</v>
      </c>
      <c r="R7" s="453" t="s">
        <v>240</v>
      </c>
      <c r="S7" s="453" t="s">
        <v>241</v>
      </c>
      <c r="T7" s="434" t="s">
        <v>242</v>
      </c>
      <c r="U7" s="434" t="s">
        <v>243</v>
      </c>
      <c r="V7" s="434" t="s">
        <v>244</v>
      </c>
      <c r="W7" s="434" t="s">
        <v>245</v>
      </c>
      <c r="X7" s="428" t="s">
        <v>246</v>
      </c>
      <c r="Y7" s="433"/>
      <c r="Z7" s="434" t="s">
        <v>686</v>
      </c>
      <c r="AA7" s="451"/>
      <c r="AB7" s="435"/>
      <c r="AC7" s="438"/>
      <c r="AD7" s="178"/>
      <c r="AE7" s="461" t="s">
        <v>9</v>
      </c>
      <c r="AF7" s="457" t="s">
        <v>10</v>
      </c>
      <c r="AG7" s="457" t="s">
        <v>11</v>
      </c>
      <c r="AH7" s="463" t="s">
        <v>12</v>
      </c>
      <c r="AI7" s="455" t="s">
        <v>13</v>
      </c>
      <c r="AJ7" s="457" t="s">
        <v>14</v>
      </c>
      <c r="AK7" s="459" t="s">
        <v>15</v>
      </c>
      <c r="AL7" s="70"/>
      <c r="AM7" s="71"/>
    </row>
    <row r="8" spans="1:39" s="1" customFormat="1" ht="151.19999999999999" customHeight="1" x14ac:dyDescent="0.25">
      <c r="A8" s="5"/>
      <c r="B8" s="437"/>
      <c r="C8" s="437"/>
      <c r="D8" s="437"/>
      <c r="E8" s="436"/>
      <c r="F8" s="436"/>
      <c r="G8" s="436"/>
      <c r="H8" s="436"/>
      <c r="I8" s="437"/>
      <c r="J8" s="437"/>
      <c r="K8" s="437"/>
      <c r="L8" s="437"/>
      <c r="M8" s="437"/>
      <c r="N8" s="437"/>
      <c r="O8" s="436"/>
      <c r="P8" s="437"/>
      <c r="Q8" s="454"/>
      <c r="R8" s="454"/>
      <c r="S8" s="454"/>
      <c r="T8" s="436"/>
      <c r="U8" s="436"/>
      <c r="V8" s="436"/>
      <c r="W8" s="436"/>
      <c r="X8" s="26" t="s">
        <v>79</v>
      </c>
      <c r="Y8" s="26" t="s">
        <v>223</v>
      </c>
      <c r="Z8" s="436"/>
      <c r="AA8" s="452"/>
      <c r="AB8" s="436"/>
      <c r="AC8" s="437"/>
      <c r="AD8" s="178" t="s">
        <v>247</v>
      </c>
      <c r="AE8" s="462"/>
      <c r="AF8" s="458"/>
      <c r="AG8" s="458"/>
      <c r="AH8" s="464"/>
      <c r="AI8" s="456"/>
      <c r="AJ8" s="458"/>
      <c r="AK8" s="460"/>
      <c r="AL8" s="72"/>
      <c r="AM8" s="71"/>
    </row>
    <row r="9" spans="1:39" s="2" customFormat="1" ht="30.6" x14ac:dyDescent="0.25">
      <c r="A9" s="6"/>
      <c r="B9" s="7" t="s">
        <v>248</v>
      </c>
      <c r="C9" s="8"/>
      <c r="D9" s="8" t="s">
        <v>43</v>
      </c>
      <c r="E9" s="8" t="s">
        <v>249</v>
      </c>
      <c r="F9" s="8" t="s">
        <v>44</v>
      </c>
      <c r="G9" s="8" t="s">
        <v>250</v>
      </c>
      <c r="H9" s="8" t="s">
        <v>250</v>
      </c>
      <c r="I9" s="8" t="s">
        <v>117</v>
      </c>
      <c r="J9" s="8" t="s">
        <v>117</v>
      </c>
      <c r="K9" s="8" t="s">
        <v>117</v>
      </c>
      <c r="L9" s="8" t="s">
        <v>43</v>
      </c>
      <c r="M9" s="8" t="s">
        <v>251</v>
      </c>
      <c r="N9" s="8" t="s">
        <v>252</v>
      </c>
      <c r="O9" s="8" t="s">
        <v>44</v>
      </c>
      <c r="P9" s="8" t="s">
        <v>253</v>
      </c>
      <c r="Q9" s="27" t="s">
        <v>48</v>
      </c>
      <c r="R9" s="27" t="s">
        <v>48</v>
      </c>
      <c r="S9" s="27" t="s">
        <v>48</v>
      </c>
      <c r="T9" s="27" t="s">
        <v>48</v>
      </c>
      <c r="U9" s="27" t="s">
        <v>48</v>
      </c>
      <c r="V9" s="27" t="s">
        <v>48</v>
      </c>
      <c r="W9" s="27" t="s">
        <v>254</v>
      </c>
      <c r="X9" s="27" t="s">
        <v>48</v>
      </c>
      <c r="Y9" s="39" t="s">
        <v>255</v>
      </c>
      <c r="Z9" s="39" t="s">
        <v>256</v>
      </c>
      <c r="AA9" s="40"/>
      <c r="AB9" s="39"/>
      <c r="AC9" s="39"/>
      <c r="AD9" s="309"/>
      <c r="AE9" s="55"/>
      <c r="AF9" s="56"/>
      <c r="AG9" s="56"/>
      <c r="AH9" s="57"/>
      <c r="AI9" s="58"/>
      <c r="AJ9" s="56"/>
      <c r="AK9" s="59"/>
      <c r="AL9" s="73"/>
      <c r="AM9" s="74"/>
    </row>
    <row r="10" spans="1:39" ht="13.2" customHeight="1" x14ac:dyDescent="0.25">
      <c r="B10" s="447" t="s">
        <v>257</v>
      </c>
      <c r="C10" s="448"/>
      <c r="D10" s="448"/>
      <c r="E10" s="448"/>
      <c r="F10" s="448"/>
      <c r="G10" s="448"/>
      <c r="H10" s="448"/>
      <c r="I10" s="448"/>
      <c r="J10" s="448"/>
      <c r="K10" s="448"/>
      <c r="L10" s="448"/>
      <c r="M10" s="448"/>
      <c r="N10" s="448"/>
      <c r="O10" s="448"/>
      <c r="P10" s="448"/>
      <c r="Q10" s="449"/>
      <c r="R10" s="449"/>
      <c r="S10" s="449"/>
      <c r="T10" s="449"/>
      <c r="U10" s="449"/>
      <c r="V10" s="449"/>
      <c r="W10" s="449"/>
      <c r="X10" s="449"/>
      <c r="Y10" s="449"/>
      <c r="Z10" s="325"/>
      <c r="AA10" s="162"/>
      <c r="AB10" s="162"/>
      <c r="AC10" s="162"/>
      <c r="AD10" s="162"/>
      <c r="AE10" s="179"/>
      <c r="AF10" s="180"/>
      <c r="AG10" s="180"/>
      <c r="AH10" s="181"/>
      <c r="AI10" s="181"/>
      <c r="AJ10" s="181"/>
      <c r="AK10" s="182"/>
      <c r="AL10" s="75"/>
      <c r="AM10" s="203"/>
    </row>
    <row r="11" spans="1:39" ht="330" x14ac:dyDescent="0.25">
      <c r="A11" s="11">
        <v>1</v>
      </c>
      <c r="B11" s="12" t="s">
        <v>258</v>
      </c>
      <c r="C11" s="15" t="s">
        <v>259</v>
      </c>
      <c r="D11" s="19" t="s">
        <v>260</v>
      </c>
      <c r="E11" s="15">
        <v>2024</v>
      </c>
      <c r="F11" s="16" t="s">
        <v>261</v>
      </c>
      <c r="G11" s="16" t="s">
        <v>262</v>
      </c>
      <c r="H11" s="16" t="s">
        <v>262</v>
      </c>
      <c r="I11" s="24" t="s">
        <v>124</v>
      </c>
      <c r="J11" s="24" t="s">
        <v>125</v>
      </c>
      <c r="K11" s="24" t="s">
        <v>263</v>
      </c>
      <c r="L11" s="16" t="s">
        <v>127</v>
      </c>
      <c r="M11" s="24" t="s">
        <v>264</v>
      </c>
      <c r="N11" s="24" t="s">
        <v>265</v>
      </c>
      <c r="O11" s="16" t="s">
        <v>266</v>
      </c>
      <c r="P11" s="16">
        <v>1</v>
      </c>
      <c r="Q11" s="29">
        <v>24250000</v>
      </c>
      <c r="R11" s="31"/>
      <c r="S11" s="31"/>
      <c r="T11" s="29"/>
      <c r="U11" s="30">
        <f>+Q11</f>
        <v>24250000</v>
      </c>
      <c r="V11" s="19"/>
      <c r="W11" s="19"/>
      <c r="X11" s="19"/>
      <c r="Y11" s="16"/>
      <c r="Z11" s="16"/>
      <c r="AA11" s="45" t="s">
        <v>267</v>
      </c>
      <c r="AB11" s="42" t="s">
        <v>268</v>
      </c>
      <c r="AC11" s="14" t="s">
        <v>269</v>
      </c>
      <c r="AD11" s="302" t="s">
        <v>270</v>
      </c>
      <c r="AE11" s="63">
        <f>12939406.26+10000000</f>
        <v>22939406.259999998</v>
      </c>
      <c r="AF11" s="28"/>
      <c r="AG11" s="28"/>
      <c r="AH11" s="61">
        <v>1310593.74</v>
      </c>
      <c r="AI11" s="64"/>
      <c r="AJ11" s="28"/>
      <c r="AK11" s="62"/>
      <c r="AL11" s="75">
        <f t="shared" ref="AL11:AL30" si="0">+AE11+AF11+AG11+AH11+AI11+AJ11+AK11</f>
        <v>24249999.999999996</v>
      </c>
      <c r="AM11" s="74">
        <f t="shared" ref="AM11:AM30" si="1">+U11-AE11-AF11-AG11-AH11-AI11-AJ11-AK11</f>
        <v>2.0954757928848267E-9</v>
      </c>
    </row>
    <row r="12" spans="1:39" ht="174" customHeight="1" x14ac:dyDescent="0.25">
      <c r="A12" s="11">
        <v>2</v>
      </c>
      <c r="B12" s="12" t="s">
        <v>271</v>
      </c>
      <c r="C12" s="15" t="s">
        <v>272</v>
      </c>
      <c r="D12" s="16" t="s">
        <v>273</v>
      </c>
      <c r="E12" s="15">
        <v>2024</v>
      </c>
      <c r="F12" s="16" t="s">
        <v>274</v>
      </c>
      <c r="G12" s="16" t="s">
        <v>262</v>
      </c>
      <c r="H12" s="16" t="s">
        <v>262</v>
      </c>
      <c r="I12" s="24" t="s">
        <v>124</v>
      </c>
      <c r="J12" s="24" t="s">
        <v>125</v>
      </c>
      <c r="K12" s="24" t="s">
        <v>275</v>
      </c>
      <c r="L12" s="16" t="s">
        <v>127</v>
      </c>
      <c r="M12" s="24" t="s">
        <v>264</v>
      </c>
      <c r="N12" s="24" t="s">
        <v>265</v>
      </c>
      <c r="O12" s="16" t="s">
        <v>276</v>
      </c>
      <c r="P12" s="16">
        <v>2</v>
      </c>
      <c r="Q12" s="29">
        <f>950000+225000</f>
        <v>1175000</v>
      </c>
      <c r="R12" s="29"/>
      <c r="S12" s="29"/>
      <c r="T12" s="29"/>
      <c r="U12" s="30">
        <f>+Q12</f>
        <v>1175000</v>
      </c>
      <c r="V12" s="19"/>
      <c r="W12" s="19"/>
      <c r="X12" s="19"/>
      <c r="Y12" s="16"/>
      <c r="Z12" s="16"/>
      <c r="AA12" s="45" t="s">
        <v>277</v>
      </c>
      <c r="AB12" s="42" t="s">
        <v>278</v>
      </c>
      <c r="AC12" s="14" t="s">
        <v>279</v>
      </c>
      <c r="AD12" s="191" t="s">
        <v>280</v>
      </c>
      <c r="AE12" s="63">
        <f>750000+225000</f>
        <v>975000</v>
      </c>
      <c r="AF12" s="9"/>
      <c r="AG12" s="9"/>
      <c r="AH12" s="61">
        <v>200000</v>
      </c>
      <c r="AI12" s="64"/>
      <c r="AJ12" s="62"/>
      <c r="AK12" s="62"/>
      <c r="AL12" s="75">
        <f t="shared" si="0"/>
        <v>1175000</v>
      </c>
      <c r="AM12" s="74">
        <f t="shared" si="1"/>
        <v>0</v>
      </c>
    </row>
    <row r="13" spans="1:39" ht="158.4" x14ac:dyDescent="0.25">
      <c r="A13" s="11">
        <v>5</v>
      </c>
      <c r="B13" s="12" t="s">
        <v>281</v>
      </c>
      <c r="C13" s="13" t="s">
        <v>282</v>
      </c>
      <c r="D13" s="25" t="s">
        <v>283</v>
      </c>
      <c r="E13" s="15">
        <v>2024</v>
      </c>
      <c r="F13" s="24" t="s">
        <v>284</v>
      </c>
      <c r="G13" s="24" t="s">
        <v>262</v>
      </c>
      <c r="H13" s="24" t="s">
        <v>262</v>
      </c>
      <c r="I13" s="24" t="s">
        <v>124</v>
      </c>
      <c r="J13" s="24" t="s">
        <v>125</v>
      </c>
      <c r="K13" s="24" t="s">
        <v>285</v>
      </c>
      <c r="L13" s="24" t="s">
        <v>127</v>
      </c>
      <c r="M13" s="24" t="s">
        <v>286</v>
      </c>
      <c r="N13" s="24" t="s">
        <v>265</v>
      </c>
      <c r="O13" s="24" t="s">
        <v>287</v>
      </c>
      <c r="P13" s="141" t="s">
        <v>685</v>
      </c>
      <c r="Q13" s="29">
        <v>7500000</v>
      </c>
      <c r="R13" s="29"/>
      <c r="S13" s="29"/>
      <c r="T13" s="29"/>
      <c r="U13" s="30">
        <f t="shared" ref="U13:U30" si="2">Q13</f>
        <v>7500000</v>
      </c>
      <c r="V13" s="24"/>
      <c r="W13" s="24"/>
      <c r="X13" s="24"/>
      <c r="Y13" s="24"/>
      <c r="Z13" s="24"/>
      <c r="AA13" s="45" t="s">
        <v>288</v>
      </c>
      <c r="AB13" s="42" t="s">
        <v>289</v>
      </c>
      <c r="AC13" s="14" t="s">
        <v>290</v>
      </c>
      <c r="AD13" s="191" t="s">
        <v>291</v>
      </c>
      <c r="AE13" s="63">
        <f>7000000+182000</f>
        <v>7182000</v>
      </c>
      <c r="AF13" s="9"/>
      <c r="AG13" s="28"/>
      <c r="AH13" s="61">
        <v>318000</v>
      </c>
      <c r="AI13" s="64"/>
      <c r="AJ13" s="28"/>
      <c r="AK13" s="62"/>
      <c r="AL13" s="75">
        <f t="shared" si="0"/>
        <v>7500000</v>
      </c>
      <c r="AM13" s="74">
        <f t="shared" si="1"/>
        <v>0</v>
      </c>
    </row>
    <row r="14" spans="1:39" ht="106.2" customHeight="1" x14ac:dyDescent="0.25">
      <c r="A14" s="11">
        <v>6</v>
      </c>
      <c r="B14" s="12" t="s">
        <v>292</v>
      </c>
      <c r="C14" s="17" t="s">
        <v>293</v>
      </c>
      <c r="D14" s="14" t="s">
        <v>294</v>
      </c>
      <c r="E14" s="15">
        <v>2024</v>
      </c>
      <c r="F14" s="16" t="s">
        <v>284</v>
      </c>
      <c r="G14" s="16" t="s">
        <v>262</v>
      </c>
      <c r="H14" s="16" t="s">
        <v>262</v>
      </c>
      <c r="I14" s="24" t="s">
        <v>124</v>
      </c>
      <c r="J14" s="24" t="s">
        <v>125</v>
      </c>
      <c r="K14" s="25" t="s">
        <v>295</v>
      </c>
      <c r="L14" s="16" t="s">
        <v>127</v>
      </c>
      <c r="M14" s="24" t="s">
        <v>286</v>
      </c>
      <c r="N14" s="24" t="s">
        <v>265</v>
      </c>
      <c r="O14" s="16" t="s">
        <v>296</v>
      </c>
      <c r="P14" s="16">
        <v>2</v>
      </c>
      <c r="Q14" s="29">
        <v>7100000</v>
      </c>
      <c r="R14" s="31"/>
      <c r="S14" s="29"/>
      <c r="T14" s="29"/>
      <c r="U14" s="30">
        <f t="shared" si="2"/>
        <v>7100000</v>
      </c>
      <c r="V14" s="19"/>
      <c r="W14" s="19"/>
      <c r="X14" s="19"/>
      <c r="Y14" s="16"/>
      <c r="Z14" s="16"/>
      <c r="AA14" s="45" t="s">
        <v>297</v>
      </c>
      <c r="AB14" s="16" t="s">
        <v>298</v>
      </c>
      <c r="AC14" s="14" t="s">
        <v>299</v>
      </c>
      <c r="AD14" s="191" t="s">
        <v>300</v>
      </c>
      <c r="AE14" s="63">
        <f>+U14</f>
        <v>7100000</v>
      </c>
      <c r="AF14" s="65"/>
      <c r="AG14" s="65"/>
      <c r="AH14" s="61"/>
      <c r="AI14" s="64"/>
      <c r="AJ14" s="28"/>
      <c r="AK14" s="28"/>
      <c r="AL14" s="75">
        <f t="shared" si="0"/>
        <v>7100000</v>
      </c>
      <c r="AM14" s="74">
        <f t="shared" si="1"/>
        <v>0</v>
      </c>
    </row>
    <row r="15" spans="1:39" ht="166.2" customHeight="1" x14ac:dyDescent="0.25">
      <c r="A15" s="11">
        <v>9</v>
      </c>
      <c r="B15" s="12" t="s">
        <v>301</v>
      </c>
      <c r="C15" s="17" t="s">
        <v>302</v>
      </c>
      <c r="D15" s="14" t="s">
        <v>303</v>
      </c>
      <c r="E15" s="15">
        <v>2024</v>
      </c>
      <c r="F15" s="16" t="s">
        <v>304</v>
      </c>
      <c r="G15" s="16" t="s">
        <v>262</v>
      </c>
      <c r="H15" s="16" t="s">
        <v>262</v>
      </c>
      <c r="I15" s="24" t="s">
        <v>124</v>
      </c>
      <c r="J15" s="24" t="s">
        <v>125</v>
      </c>
      <c r="K15" s="25" t="s">
        <v>305</v>
      </c>
      <c r="L15" s="16" t="s">
        <v>127</v>
      </c>
      <c r="M15" s="24" t="s">
        <v>264</v>
      </c>
      <c r="N15" s="24" t="s">
        <v>265</v>
      </c>
      <c r="O15" s="16" t="s">
        <v>306</v>
      </c>
      <c r="P15" s="16">
        <v>2</v>
      </c>
      <c r="Q15" s="144">
        <v>2100000</v>
      </c>
      <c r="R15" s="145"/>
      <c r="S15" s="31"/>
      <c r="T15" s="29"/>
      <c r="U15" s="30">
        <f t="shared" si="2"/>
        <v>2100000</v>
      </c>
      <c r="V15" s="19"/>
      <c r="W15" s="19"/>
      <c r="X15" s="19"/>
      <c r="Y15" s="16"/>
      <c r="Z15" s="16"/>
      <c r="AA15" s="20" t="s">
        <v>307</v>
      </c>
      <c r="AB15" s="16" t="s">
        <v>308</v>
      </c>
      <c r="AC15" s="14" t="s">
        <v>309</v>
      </c>
      <c r="AD15" s="10" t="s">
        <v>310</v>
      </c>
      <c r="AE15" s="183">
        <f>+U15</f>
        <v>2100000</v>
      </c>
      <c r="AF15" s="28"/>
      <c r="AG15" s="28"/>
      <c r="AH15" s="61"/>
      <c r="AI15" s="64"/>
      <c r="AJ15" s="28"/>
      <c r="AK15" s="62"/>
      <c r="AL15" s="75">
        <f t="shared" si="0"/>
        <v>2100000</v>
      </c>
      <c r="AM15" s="74">
        <f t="shared" si="1"/>
        <v>0</v>
      </c>
    </row>
    <row r="16" spans="1:39" ht="84" customHeight="1" x14ac:dyDescent="0.25">
      <c r="A16" s="3"/>
      <c r="B16" s="12" t="s">
        <v>642</v>
      </c>
      <c r="C16" s="139" t="s">
        <v>649</v>
      </c>
      <c r="D16" s="14" t="s">
        <v>643</v>
      </c>
      <c r="E16" s="15">
        <v>2024</v>
      </c>
      <c r="F16" s="16" t="s">
        <v>274</v>
      </c>
      <c r="G16" s="16" t="s">
        <v>262</v>
      </c>
      <c r="H16" s="16" t="s">
        <v>262</v>
      </c>
      <c r="I16" s="24" t="s">
        <v>124</v>
      </c>
      <c r="J16" s="24" t="s">
        <v>650</v>
      </c>
      <c r="K16" s="24" t="s">
        <v>651</v>
      </c>
      <c r="L16" s="16" t="s">
        <v>127</v>
      </c>
      <c r="M16" s="24" t="s">
        <v>264</v>
      </c>
      <c r="N16" s="24" t="s">
        <v>265</v>
      </c>
      <c r="O16" s="138" t="s">
        <v>684</v>
      </c>
      <c r="P16" s="16">
        <v>2</v>
      </c>
      <c r="Q16" s="29">
        <v>305000</v>
      </c>
      <c r="R16" s="29"/>
      <c r="S16" s="29"/>
      <c r="T16" s="29"/>
      <c r="U16" s="30">
        <f t="shared" si="2"/>
        <v>305000</v>
      </c>
      <c r="V16" s="19"/>
      <c r="W16" s="19"/>
      <c r="X16" s="19">
        <v>305000</v>
      </c>
      <c r="Y16" s="16">
        <v>6</v>
      </c>
      <c r="Z16" s="43"/>
      <c r="AA16" s="304" t="s">
        <v>670</v>
      </c>
      <c r="AB16" s="42" t="s">
        <v>648</v>
      </c>
      <c r="AC16" s="303" t="s">
        <v>673</v>
      </c>
      <c r="AD16" s="9" t="s">
        <v>652</v>
      </c>
      <c r="AE16" s="60"/>
      <c r="AF16" s="28"/>
      <c r="AG16" s="28">
        <f>+X16</f>
        <v>305000</v>
      </c>
      <c r="AH16" s="61"/>
      <c r="AI16" s="64"/>
      <c r="AJ16" s="28"/>
      <c r="AK16" s="28"/>
      <c r="AL16" s="75">
        <f t="shared" si="0"/>
        <v>305000</v>
      </c>
      <c r="AM16" s="74">
        <f t="shared" si="1"/>
        <v>0</v>
      </c>
    </row>
    <row r="17" spans="1:39" s="121" customFormat="1" ht="97.2" customHeight="1" x14ac:dyDescent="0.25">
      <c r="A17" s="133">
        <v>8</v>
      </c>
      <c r="B17" s="12" t="s">
        <v>311</v>
      </c>
      <c r="C17" s="17" t="s">
        <v>312</v>
      </c>
      <c r="D17" s="14" t="s">
        <v>313</v>
      </c>
      <c r="E17" s="17">
        <v>2024</v>
      </c>
      <c r="F17" s="14" t="s">
        <v>274</v>
      </c>
      <c r="G17" s="14" t="s">
        <v>262</v>
      </c>
      <c r="H17" s="14" t="s">
        <v>262</v>
      </c>
      <c r="I17" s="25" t="s">
        <v>124</v>
      </c>
      <c r="J17" s="25" t="s">
        <v>124</v>
      </c>
      <c r="K17" s="25" t="s">
        <v>167</v>
      </c>
      <c r="L17" s="14" t="s">
        <v>127</v>
      </c>
      <c r="M17" s="25" t="s">
        <v>314</v>
      </c>
      <c r="N17" s="25" t="s">
        <v>265</v>
      </c>
      <c r="O17" s="14" t="s">
        <v>315</v>
      </c>
      <c r="P17" s="14">
        <v>1</v>
      </c>
      <c r="Q17" s="146">
        <v>1564000</v>
      </c>
      <c r="R17" s="31"/>
      <c r="S17" s="31"/>
      <c r="T17" s="31"/>
      <c r="U17" s="36">
        <f t="shared" si="2"/>
        <v>1564000</v>
      </c>
      <c r="V17" s="12"/>
      <c r="W17" s="12"/>
      <c r="X17" s="12"/>
      <c r="Y17" s="14"/>
      <c r="Z17" s="14"/>
      <c r="AA17" s="164" t="s">
        <v>316</v>
      </c>
      <c r="AB17" s="44" t="s">
        <v>317</v>
      </c>
      <c r="AC17" s="14" t="s">
        <v>318</v>
      </c>
      <c r="AD17" s="10" t="s">
        <v>319</v>
      </c>
      <c r="AE17" s="63">
        <v>1564000</v>
      </c>
      <c r="AF17" s="9"/>
      <c r="AG17" s="9"/>
      <c r="AH17" s="61"/>
      <c r="AI17" s="64"/>
      <c r="AJ17" s="28"/>
      <c r="AK17" s="62"/>
      <c r="AL17" s="75">
        <f t="shared" si="0"/>
        <v>1564000</v>
      </c>
      <c r="AM17" s="74">
        <f t="shared" si="1"/>
        <v>0</v>
      </c>
    </row>
    <row r="18" spans="1:39" s="121" customFormat="1" ht="117.6" customHeight="1" x14ac:dyDescent="0.25">
      <c r="A18" s="133">
        <v>4</v>
      </c>
      <c r="B18" s="12" t="s">
        <v>320</v>
      </c>
      <c r="C18" s="17" t="s">
        <v>321</v>
      </c>
      <c r="D18" s="14" t="s">
        <v>322</v>
      </c>
      <c r="E18" s="17">
        <v>2024</v>
      </c>
      <c r="F18" s="14" t="s">
        <v>323</v>
      </c>
      <c r="G18" s="14" t="s">
        <v>262</v>
      </c>
      <c r="H18" s="14" t="s">
        <v>262</v>
      </c>
      <c r="I18" s="25" t="s">
        <v>124</v>
      </c>
      <c r="J18" s="25" t="s">
        <v>125</v>
      </c>
      <c r="K18" s="25" t="s">
        <v>275</v>
      </c>
      <c r="L18" s="14" t="s">
        <v>127</v>
      </c>
      <c r="M18" s="25" t="s">
        <v>264</v>
      </c>
      <c r="N18" s="25" t="s">
        <v>265</v>
      </c>
      <c r="O18" s="14" t="s">
        <v>324</v>
      </c>
      <c r="P18" s="14">
        <v>2</v>
      </c>
      <c r="Q18" s="31">
        <f>275000+145000</f>
        <v>420000</v>
      </c>
      <c r="R18" s="31"/>
      <c r="S18" s="31"/>
      <c r="T18" s="31"/>
      <c r="U18" s="36">
        <f t="shared" si="2"/>
        <v>420000</v>
      </c>
      <c r="V18" s="12"/>
      <c r="W18" s="12"/>
      <c r="X18" s="12">
        <v>125000</v>
      </c>
      <c r="Y18" s="14"/>
      <c r="Z18" s="14"/>
      <c r="AA18" s="164" t="s">
        <v>316</v>
      </c>
      <c r="AB18" s="44" t="s">
        <v>325</v>
      </c>
      <c r="AC18" s="14" t="s">
        <v>326</v>
      </c>
      <c r="AD18" s="9" t="s">
        <v>327</v>
      </c>
      <c r="AE18" s="63">
        <v>145000</v>
      </c>
      <c r="AF18" s="9"/>
      <c r="AG18" s="9">
        <v>125000</v>
      </c>
      <c r="AH18" s="61">
        <v>150000</v>
      </c>
      <c r="AI18" s="64"/>
      <c r="AJ18" s="28"/>
      <c r="AK18" s="62"/>
      <c r="AL18" s="75">
        <f t="shared" si="0"/>
        <v>420000</v>
      </c>
      <c r="AM18" s="74">
        <f t="shared" si="1"/>
        <v>0</v>
      </c>
    </row>
    <row r="19" spans="1:39" ht="66" x14ac:dyDescent="0.25">
      <c r="B19" s="19" t="s">
        <v>328</v>
      </c>
      <c r="C19" s="134" t="s">
        <v>329</v>
      </c>
      <c r="D19" s="16"/>
      <c r="E19" s="15">
        <v>2024</v>
      </c>
      <c r="F19" s="16" t="s">
        <v>330</v>
      </c>
      <c r="G19" s="16" t="s">
        <v>262</v>
      </c>
      <c r="H19" s="16" t="s">
        <v>262</v>
      </c>
      <c r="I19" s="24" t="s">
        <v>124</v>
      </c>
      <c r="J19" s="24" t="s">
        <v>125</v>
      </c>
      <c r="K19" s="25" t="s">
        <v>146</v>
      </c>
      <c r="L19" s="16" t="s">
        <v>127</v>
      </c>
      <c r="M19" s="24" t="s">
        <v>264</v>
      </c>
      <c r="N19" s="24" t="s">
        <v>265</v>
      </c>
      <c r="O19" s="16" t="s">
        <v>331</v>
      </c>
      <c r="P19" s="16">
        <v>1</v>
      </c>
      <c r="Q19" s="156">
        <v>1000000</v>
      </c>
      <c r="R19" s="31"/>
      <c r="S19" s="29"/>
      <c r="T19" s="147"/>
      <c r="U19" s="30">
        <f t="shared" si="2"/>
        <v>1000000</v>
      </c>
      <c r="V19" s="19"/>
      <c r="W19" s="19"/>
      <c r="X19" s="19"/>
      <c r="Y19" s="16"/>
      <c r="Z19" s="16"/>
      <c r="AA19" s="20" t="s">
        <v>332</v>
      </c>
      <c r="AB19" s="165" t="s">
        <v>333</v>
      </c>
      <c r="AC19" s="14"/>
      <c r="AD19" s="10" t="s">
        <v>334</v>
      </c>
      <c r="AE19" s="185"/>
      <c r="AF19" s="65"/>
      <c r="AG19" s="28"/>
      <c r="AH19" s="61">
        <f>+Q19</f>
        <v>1000000</v>
      </c>
      <c r="AI19" s="64"/>
      <c r="AJ19" s="28"/>
      <c r="AK19" s="62"/>
      <c r="AL19" s="75">
        <f t="shared" si="0"/>
        <v>1000000</v>
      </c>
      <c r="AM19" s="74">
        <f t="shared" si="1"/>
        <v>0</v>
      </c>
    </row>
    <row r="20" spans="1:39" ht="66" x14ac:dyDescent="0.25">
      <c r="B20" s="19" t="s">
        <v>335</v>
      </c>
      <c r="C20" s="134" t="s">
        <v>336</v>
      </c>
      <c r="D20" s="16" t="s">
        <v>337</v>
      </c>
      <c r="E20" s="17">
        <v>2024</v>
      </c>
      <c r="F20" s="14" t="s">
        <v>338</v>
      </c>
      <c r="G20" s="16" t="s">
        <v>262</v>
      </c>
      <c r="H20" s="16" t="s">
        <v>262</v>
      </c>
      <c r="I20" s="24" t="s">
        <v>124</v>
      </c>
      <c r="J20" s="24" t="s">
        <v>125</v>
      </c>
      <c r="K20" s="25"/>
      <c r="L20" s="16" t="s">
        <v>127</v>
      </c>
      <c r="M20" s="24" t="s">
        <v>264</v>
      </c>
      <c r="N20" s="24" t="s">
        <v>265</v>
      </c>
      <c r="O20" s="14" t="s">
        <v>339</v>
      </c>
      <c r="P20" s="14">
        <v>1</v>
      </c>
      <c r="Q20" s="35">
        <v>252889.41</v>
      </c>
      <c r="R20" s="31"/>
      <c r="S20" s="12"/>
      <c r="T20" s="139"/>
      <c r="U20" s="30">
        <f t="shared" si="2"/>
        <v>252889.41</v>
      </c>
      <c r="V20" s="19"/>
      <c r="W20" s="19"/>
      <c r="X20" s="19"/>
      <c r="Y20" s="16"/>
      <c r="Z20" s="16"/>
      <c r="AA20" s="20" t="s">
        <v>332</v>
      </c>
      <c r="AB20" s="166" t="s">
        <v>340</v>
      </c>
      <c r="AC20" s="167"/>
      <c r="AD20" s="186" t="s">
        <v>341</v>
      </c>
      <c r="AE20" s="66">
        <f>U20</f>
        <v>252889.41</v>
      </c>
      <c r="AF20" s="65"/>
      <c r="AG20" s="28"/>
      <c r="AH20" s="61"/>
      <c r="AI20" s="64"/>
      <c r="AJ20" s="28"/>
      <c r="AK20" s="62"/>
      <c r="AL20" s="75">
        <f t="shared" si="0"/>
        <v>252889.41</v>
      </c>
      <c r="AM20" s="74">
        <f t="shared" si="1"/>
        <v>0</v>
      </c>
    </row>
    <row r="21" spans="1:39" ht="66" x14ac:dyDescent="0.25">
      <c r="B21" s="19" t="s">
        <v>342</v>
      </c>
      <c r="C21" s="134" t="s">
        <v>343</v>
      </c>
      <c r="D21" s="16" t="s">
        <v>344</v>
      </c>
      <c r="E21" s="17">
        <v>2024</v>
      </c>
      <c r="F21" s="14" t="s">
        <v>330</v>
      </c>
      <c r="G21" s="16" t="s">
        <v>262</v>
      </c>
      <c r="H21" s="16" t="s">
        <v>262</v>
      </c>
      <c r="I21" s="24" t="s">
        <v>124</v>
      </c>
      <c r="J21" s="24" t="s">
        <v>125</v>
      </c>
      <c r="K21" s="25"/>
      <c r="L21" s="16" t="s">
        <v>127</v>
      </c>
      <c r="M21" s="24" t="s">
        <v>264</v>
      </c>
      <c r="N21" s="24" t="s">
        <v>265</v>
      </c>
      <c r="O21" s="14" t="s">
        <v>345</v>
      </c>
      <c r="P21" s="14">
        <v>1</v>
      </c>
      <c r="Q21" s="35">
        <v>907817.91</v>
      </c>
      <c r="R21" s="31"/>
      <c r="S21" s="12"/>
      <c r="T21" s="12"/>
      <c r="U21" s="30">
        <f t="shared" si="2"/>
        <v>907817.91</v>
      </c>
      <c r="V21" s="19"/>
      <c r="W21" s="19"/>
      <c r="X21" s="19"/>
      <c r="Y21" s="16"/>
      <c r="Z21" s="16"/>
      <c r="AA21" s="20" t="s">
        <v>332</v>
      </c>
      <c r="AB21" s="166" t="s">
        <v>346</v>
      </c>
      <c r="AC21" s="167"/>
      <c r="AD21" s="186" t="s">
        <v>347</v>
      </c>
      <c r="AE21" s="66">
        <f t="shared" ref="AE21:AE30" si="3">+Q21</f>
        <v>907817.91</v>
      </c>
      <c r="AF21" s="65"/>
      <c r="AG21" s="28"/>
      <c r="AH21" s="61"/>
      <c r="AI21" s="64"/>
      <c r="AJ21" s="28"/>
      <c r="AK21" s="62"/>
      <c r="AL21" s="75">
        <f t="shared" si="0"/>
        <v>907817.91</v>
      </c>
      <c r="AM21" s="74">
        <f t="shared" si="1"/>
        <v>0</v>
      </c>
    </row>
    <row r="22" spans="1:39" ht="79.2" x14ac:dyDescent="0.25">
      <c r="B22" s="19" t="s">
        <v>348</v>
      </c>
      <c r="C22" s="15" t="s">
        <v>349</v>
      </c>
      <c r="D22" s="16"/>
      <c r="E22" s="15">
        <v>2024</v>
      </c>
      <c r="F22" s="16" t="s">
        <v>338</v>
      </c>
      <c r="G22" s="16" t="s">
        <v>262</v>
      </c>
      <c r="H22" s="16" t="s">
        <v>262</v>
      </c>
      <c r="I22" s="24" t="s">
        <v>124</v>
      </c>
      <c r="J22" s="24" t="s">
        <v>125</v>
      </c>
      <c r="K22" s="24" t="s">
        <v>146</v>
      </c>
      <c r="L22" s="16" t="s">
        <v>127</v>
      </c>
      <c r="M22" s="24" t="s">
        <v>264</v>
      </c>
      <c r="N22" s="24" t="s">
        <v>265</v>
      </c>
      <c r="O22" s="16" t="s">
        <v>350</v>
      </c>
      <c r="P22" s="16">
        <v>1</v>
      </c>
      <c r="Q22" s="35">
        <v>600000</v>
      </c>
      <c r="R22" s="31"/>
      <c r="S22" s="31"/>
      <c r="T22" s="29"/>
      <c r="U22" s="30">
        <f t="shared" si="2"/>
        <v>600000</v>
      </c>
      <c r="V22" s="19"/>
      <c r="W22" s="19"/>
      <c r="X22" s="19"/>
      <c r="Y22" s="16"/>
      <c r="Z22" s="16"/>
      <c r="AA22" s="20" t="s">
        <v>351</v>
      </c>
      <c r="AB22" s="168" t="s">
        <v>352</v>
      </c>
      <c r="AC22" s="15"/>
      <c r="AD22" s="10" t="s">
        <v>353</v>
      </c>
      <c r="AE22" s="63">
        <f t="shared" si="3"/>
        <v>600000</v>
      </c>
      <c r="AF22" s="28"/>
      <c r="AG22" s="28"/>
      <c r="AH22" s="61"/>
      <c r="AI22" s="64"/>
      <c r="AJ22" s="28"/>
      <c r="AK22" s="62"/>
      <c r="AL22" s="75">
        <f t="shared" si="0"/>
        <v>600000</v>
      </c>
      <c r="AM22" s="74">
        <f t="shared" si="1"/>
        <v>0</v>
      </c>
    </row>
    <row r="23" spans="1:39" ht="52.8" x14ac:dyDescent="0.25">
      <c r="B23" s="19" t="s">
        <v>354</v>
      </c>
      <c r="C23" s="15" t="s">
        <v>355</v>
      </c>
      <c r="D23" s="16"/>
      <c r="E23" s="15">
        <v>2024</v>
      </c>
      <c r="F23" s="16" t="s">
        <v>330</v>
      </c>
      <c r="G23" s="16" t="s">
        <v>262</v>
      </c>
      <c r="H23" s="16" t="s">
        <v>262</v>
      </c>
      <c r="I23" s="24" t="s">
        <v>124</v>
      </c>
      <c r="J23" s="24" t="s">
        <v>125</v>
      </c>
      <c r="K23" s="24" t="s">
        <v>146</v>
      </c>
      <c r="L23" s="16" t="s">
        <v>127</v>
      </c>
      <c r="M23" s="24" t="s">
        <v>264</v>
      </c>
      <c r="N23" s="24" t="s">
        <v>265</v>
      </c>
      <c r="O23" s="16" t="s">
        <v>356</v>
      </c>
      <c r="P23" s="16">
        <v>1</v>
      </c>
      <c r="Q23" s="35">
        <v>2279492.5699999998</v>
      </c>
      <c r="R23" s="31"/>
      <c r="S23" s="31"/>
      <c r="T23" s="29"/>
      <c r="U23" s="30">
        <f t="shared" si="2"/>
        <v>2279492.5699999998</v>
      </c>
      <c r="V23" s="19"/>
      <c r="W23" s="19"/>
      <c r="X23" s="19"/>
      <c r="Y23" s="16"/>
      <c r="Z23" s="16"/>
      <c r="AA23" s="45" t="s">
        <v>332</v>
      </c>
      <c r="AB23" s="16" t="s">
        <v>352</v>
      </c>
      <c r="AC23" s="15"/>
      <c r="AD23" s="10" t="s">
        <v>357</v>
      </c>
      <c r="AE23" s="63">
        <f t="shared" si="3"/>
        <v>2279492.5699999998</v>
      </c>
      <c r="AF23" s="28"/>
      <c r="AG23" s="28"/>
      <c r="AH23" s="61"/>
      <c r="AI23" s="64"/>
      <c r="AJ23" s="28"/>
      <c r="AK23" s="62"/>
      <c r="AL23" s="75">
        <f t="shared" si="0"/>
        <v>2279492.5699999998</v>
      </c>
      <c r="AM23" s="74">
        <f t="shared" si="1"/>
        <v>0</v>
      </c>
    </row>
    <row r="24" spans="1:39" ht="83.4" customHeight="1" x14ac:dyDescent="0.25">
      <c r="A24" s="11">
        <v>12</v>
      </c>
      <c r="B24" s="12" t="s">
        <v>358</v>
      </c>
      <c r="C24" s="17" t="s">
        <v>359</v>
      </c>
      <c r="D24" s="14" t="s">
        <v>360</v>
      </c>
      <c r="E24" s="15">
        <v>2024</v>
      </c>
      <c r="F24" s="16" t="s">
        <v>330</v>
      </c>
      <c r="G24" s="16" t="s">
        <v>262</v>
      </c>
      <c r="H24" s="16" t="s">
        <v>262</v>
      </c>
      <c r="I24" s="24" t="s">
        <v>124</v>
      </c>
      <c r="J24" s="24" t="s">
        <v>125</v>
      </c>
      <c r="K24" s="25" t="s">
        <v>361</v>
      </c>
      <c r="L24" s="16" t="s">
        <v>127</v>
      </c>
      <c r="M24" s="24" t="s">
        <v>264</v>
      </c>
      <c r="N24" s="24" t="s">
        <v>265</v>
      </c>
      <c r="O24" s="16" t="s">
        <v>362</v>
      </c>
      <c r="P24" s="16">
        <v>1</v>
      </c>
      <c r="Q24" s="31">
        <v>1000000</v>
      </c>
      <c r="R24" s="31"/>
      <c r="S24" s="29"/>
      <c r="T24" s="29"/>
      <c r="U24" s="30">
        <f t="shared" si="2"/>
        <v>1000000</v>
      </c>
      <c r="V24" s="19"/>
      <c r="W24" s="19"/>
      <c r="X24" s="19"/>
      <c r="Y24" s="16"/>
      <c r="Z24" s="16"/>
      <c r="AA24" s="164" t="s">
        <v>363</v>
      </c>
      <c r="AB24" s="14" t="s">
        <v>364</v>
      </c>
      <c r="AC24" s="14" t="s">
        <v>365</v>
      </c>
      <c r="AD24" s="9" t="s">
        <v>310</v>
      </c>
      <c r="AE24" s="63">
        <f t="shared" si="3"/>
        <v>1000000</v>
      </c>
      <c r="AF24" s="65"/>
      <c r="AG24" s="65"/>
      <c r="AH24" s="61"/>
      <c r="AI24" s="64"/>
      <c r="AJ24" s="28"/>
      <c r="AK24" s="28"/>
      <c r="AL24" s="75">
        <f t="shared" si="0"/>
        <v>1000000</v>
      </c>
      <c r="AM24" s="74">
        <f t="shared" si="1"/>
        <v>0</v>
      </c>
    </row>
    <row r="25" spans="1:39" ht="79.2" x14ac:dyDescent="0.25">
      <c r="A25" s="11">
        <v>13</v>
      </c>
      <c r="B25" s="12" t="s">
        <v>366</v>
      </c>
      <c r="C25" s="17" t="s">
        <v>367</v>
      </c>
      <c r="D25" s="14" t="s">
        <v>368</v>
      </c>
      <c r="E25" s="15">
        <v>2024</v>
      </c>
      <c r="F25" s="16" t="s">
        <v>330</v>
      </c>
      <c r="G25" s="16" t="s">
        <v>262</v>
      </c>
      <c r="H25" s="16" t="s">
        <v>262</v>
      </c>
      <c r="I25" s="24" t="s">
        <v>124</v>
      </c>
      <c r="J25" s="24" t="s">
        <v>125</v>
      </c>
      <c r="K25" s="25" t="s">
        <v>125</v>
      </c>
      <c r="L25" s="16" t="s">
        <v>127</v>
      </c>
      <c r="M25" s="24" t="s">
        <v>264</v>
      </c>
      <c r="N25" s="24" t="s">
        <v>265</v>
      </c>
      <c r="O25" s="16" t="s">
        <v>369</v>
      </c>
      <c r="P25" s="16">
        <v>1</v>
      </c>
      <c r="Q25" s="31">
        <v>900000</v>
      </c>
      <c r="R25" s="31"/>
      <c r="S25" s="29"/>
      <c r="T25" s="29"/>
      <c r="U25" s="30">
        <f t="shared" si="2"/>
        <v>900000</v>
      </c>
      <c r="V25" s="19"/>
      <c r="W25" s="19"/>
      <c r="X25" s="19"/>
      <c r="Y25" s="16"/>
      <c r="Z25" s="16"/>
      <c r="AA25" s="164" t="s">
        <v>363</v>
      </c>
      <c r="AB25" s="14" t="s">
        <v>364</v>
      </c>
      <c r="AC25" s="14" t="s">
        <v>370</v>
      </c>
      <c r="AD25" s="9" t="s">
        <v>310</v>
      </c>
      <c r="AE25" s="63">
        <f t="shared" si="3"/>
        <v>900000</v>
      </c>
      <c r="AF25" s="65"/>
      <c r="AG25" s="65"/>
      <c r="AH25" s="61"/>
      <c r="AI25" s="64"/>
      <c r="AJ25" s="28"/>
      <c r="AK25" s="28"/>
      <c r="AL25" s="75">
        <f t="shared" si="0"/>
        <v>900000</v>
      </c>
      <c r="AM25" s="74">
        <f t="shared" si="1"/>
        <v>0</v>
      </c>
    </row>
    <row r="26" spans="1:39" ht="79.2" x14ac:dyDescent="0.25">
      <c r="A26" s="11">
        <v>14</v>
      </c>
      <c r="B26" s="12" t="s">
        <v>371</v>
      </c>
      <c r="C26" s="17" t="s">
        <v>372</v>
      </c>
      <c r="D26" s="14" t="s">
        <v>373</v>
      </c>
      <c r="E26" s="15">
        <v>2024</v>
      </c>
      <c r="F26" s="16" t="s">
        <v>330</v>
      </c>
      <c r="G26" s="16" t="s">
        <v>262</v>
      </c>
      <c r="H26" s="16" t="s">
        <v>262</v>
      </c>
      <c r="I26" s="24" t="s">
        <v>124</v>
      </c>
      <c r="J26" s="24" t="s">
        <v>125</v>
      </c>
      <c r="K26" s="25" t="s">
        <v>125</v>
      </c>
      <c r="L26" s="16" t="s">
        <v>127</v>
      </c>
      <c r="M26" s="24" t="s">
        <v>264</v>
      </c>
      <c r="N26" s="24" t="s">
        <v>265</v>
      </c>
      <c r="O26" s="16" t="s">
        <v>374</v>
      </c>
      <c r="P26" s="16">
        <v>1</v>
      </c>
      <c r="Q26" s="31">
        <v>850000</v>
      </c>
      <c r="R26" s="31"/>
      <c r="S26" s="29"/>
      <c r="T26" s="29"/>
      <c r="U26" s="30">
        <f t="shared" si="2"/>
        <v>850000</v>
      </c>
      <c r="V26" s="19"/>
      <c r="W26" s="19"/>
      <c r="X26" s="19"/>
      <c r="Y26" s="16"/>
      <c r="Z26" s="16"/>
      <c r="AA26" s="164" t="s">
        <v>363</v>
      </c>
      <c r="AB26" s="14" t="s">
        <v>364</v>
      </c>
      <c r="AC26" s="14" t="s">
        <v>375</v>
      </c>
      <c r="AD26" s="9" t="s">
        <v>310</v>
      </c>
      <c r="AE26" s="63">
        <f t="shared" si="3"/>
        <v>850000</v>
      </c>
      <c r="AF26" s="65"/>
      <c r="AG26" s="65"/>
      <c r="AH26" s="61"/>
      <c r="AI26" s="64"/>
      <c r="AJ26" s="28"/>
      <c r="AK26" s="28"/>
      <c r="AL26" s="75">
        <f t="shared" si="0"/>
        <v>850000</v>
      </c>
      <c r="AM26" s="74">
        <f t="shared" si="1"/>
        <v>0</v>
      </c>
    </row>
    <row r="27" spans="1:39" ht="79.2" x14ac:dyDescent="0.25">
      <c r="A27" s="11">
        <v>15</v>
      </c>
      <c r="B27" s="12" t="s">
        <v>376</v>
      </c>
      <c r="C27" s="17" t="s">
        <v>377</v>
      </c>
      <c r="D27" s="14" t="s">
        <v>378</v>
      </c>
      <c r="E27" s="15">
        <v>2024</v>
      </c>
      <c r="F27" s="16" t="s">
        <v>330</v>
      </c>
      <c r="G27" s="16" t="s">
        <v>262</v>
      </c>
      <c r="H27" s="16" t="s">
        <v>262</v>
      </c>
      <c r="I27" s="24" t="s">
        <v>124</v>
      </c>
      <c r="J27" s="24" t="s">
        <v>125</v>
      </c>
      <c r="K27" s="24" t="s">
        <v>152</v>
      </c>
      <c r="L27" s="16" t="s">
        <v>127</v>
      </c>
      <c r="M27" s="24" t="s">
        <v>314</v>
      </c>
      <c r="N27" s="24" t="s">
        <v>265</v>
      </c>
      <c r="O27" s="16" t="s">
        <v>379</v>
      </c>
      <c r="P27" s="16">
        <v>1</v>
      </c>
      <c r="Q27" s="31">
        <v>686000</v>
      </c>
      <c r="R27" s="31"/>
      <c r="S27" s="29"/>
      <c r="T27" s="29"/>
      <c r="U27" s="30">
        <f t="shared" si="2"/>
        <v>686000</v>
      </c>
      <c r="V27" s="19"/>
      <c r="W27" s="19"/>
      <c r="X27" s="19"/>
      <c r="Y27" s="16"/>
      <c r="Z27" s="16"/>
      <c r="AA27" s="164" t="s">
        <v>363</v>
      </c>
      <c r="AB27" s="14" t="s">
        <v>364</v>
      </c>
      <c r="AC27" s="14" t="s">
        <v>380</v>
      </c>
      <c r="AD27" s="10" t="s">
        <v>381</v>
      </c>
      <c r="AE27" s="63">
        <f t="shared" si="3"/>
        <v>686000</v>
      </c>
      <c r="AF27" s="28"/>
      <c r="AG27" s="28"/>
      <c r="AH27" s="61"/>
      <c r="AI27" s="64"/>
      <c r="AJ27" s="28"/>
      <c r="AK27" s="62"/>
      <c r="AL27" s="75">
        <f t="shared" si="0"/>
        <v>686000</v>
      </c>
      <c r="AM27" s="74">
        <f t="shared" si="1"/>
        <v>0</v>
      </c>
    </row>
    <row r="28" spans="1:39" ht="118.8" x14ac:dyDescent="0.25">
      <c r="A28" s="11">
        <v>16</v>
      </c>
      <c r="B28" s="12" t="s">
        <v>382</v>
      </c>
      <c r="C28" s="17" t="s">
        <v>383</v>
      </c>
      <c r="D28" s="14" t="s">
        <v>384</v>
      </c>
      <c r="E28" s="15">
        <v>2024</v>
      </c>
      <c r="F28" s="16" t="s">
        <v>330</v>
      </c>
      <c r="G28" s="16" t="s">
        <v>262</v>
      </c>
      <c r="H28" s="16" t="s">
        <v>262</v>
      </c>
      <c r="I28" s="24" t="s">
        <v>124</v>
      </c>
      <c r="J28" s="24" t="s">
        <v>125</v>
      </c>
      <c r="K28" s="24" t="s">
        <v>385</v>
      </c>
      <c r="L28" s="16" t="s">
        <v>127</v>
      </c>
      <c r="M28" s="24" t="s">
        <v>314</v>
      </c>
      <c r="N28" s="24" t="s">
        <v>265</v>
      </c>
      <c r="O28" s="16" t="s">
        <v>386</v>
      </c>
      <c r="P28" s="16">
        <v>1</v>
      </c>
      <c r="Q28" s="31">
        <v>675000</v>
      </c>
      <c r="R28" s="31"/>
      <c r="S28" s="29"/>
      <c r="T28" s="29"/>
      <c r="U28" s="30">
        <f t="shared" si="2"/>
        <v>675000</v>
      </c>
      <c r="V28" s="19"/>
      <c r="W28" s="19"/>
      <c r="X28" s="19"/>
      <c r="Y28" s="16"/>
      <c r="Z28" s="16"/>
      <c r="AA28" s="164" t="s">
        <v>363</v>
      </c>
      <c r="AB28" s="14" t="s">
        <v>387</v>
      </c>
      <c r="AC28" s="14" t="s">
        <v>388</v>
      </c>
      <c r="AD28" s="10" t="s">
        <v>389</v>
      </c>
      <c r="AE28" s="63">
        <f t="shared" si="3"/>
        <v>675000</v>
      </c>
      <c r="AF28" s="28"/>
      <c r="AG28" s="28"/>
      <c r="AH28" s="61"/>
      <c r="AI28" s="64"/>
      <c r="AJ28" s="28"/>
      <c r="AK28" s="62"/>
      <c r="AL28" s="75">
        <f t="shared" si="0"/>
        <v>675000</v>
      </c>
      <c r="AM28" s="74">
        <f t="shared" si="1"/>
        <v>0</v>
      </c>
    </row>
    <row r="29" spans="1:39" ht="79.2" x14ac:dyDescent="0.25">
      <c r="A29" s="11">
        <v>17</v>
      </c>
      <c r="B29" s="12" t="s">
        <v>390</v>
      </c>
      <c r="C29" s="17" t="s">
        <v>391</v>
      </c>
      <c r="D29" s="14" t="s">
        <v>392</v>
      </c>
      <c r="E29" s="15">
        <v>2024</v>
      </c>
      <c r="F29" s="16" t="s">
        <v>393</v>
      </c>
      <c r="G29" s="16" t="s">
        <v>262</v>
      </c>
      <c r="H29" s="16" t="s">
        <v>262</v>
      </c>
      <c r="I29" s="24" t="s">
        <v>124</v>
      </c>
      <c r="J29" s="24" t="s">
        <v>125</v>
      </c>
      <c r="K29" s="24" t="s">
        <v>152</v>
      </c>
      <c r="L29" s="16" t="s">
        <v>127</v>
      </c>
      <c r="M29" s="24" t="s">
        <v>314</v>
      </c>
      <c r="N29" s="24" t="s">
        <v>265</v>
      </c>
      <c r="O29" s="16" t="s">
        <v>394</v>
      </c>
      <c r="P29" s="16">
        <v>1</v>
      </c>
      <c r="Q29" s="31">
        <v>1100000</v>
      </c>
      <c r="R29" s="31"/>
      <c r="S29" s="29"/>
      <c r="T29" s="29"/>
      <c r="U29" s="30">
        <f t="shared" si="2"/>
        <v>1100000</v>
      </c>
      <c r="V29" s="19"/>
      <c r="W29" s="19"/>
      <c r="X29" s="19"/>
      <c r="Y29" s="16"/>
      <c r="Z29" s="16"/>
      <c r="AA29" s="164" t="s">
        <v>363</v>
      </c>
      <c r="AB29" s="14" t="s">
        <v>364</v>
      </c>
      <c r="AC29" s="14" t="s">
        <v>395</v>
      </c>
      <c r="AD29" s="10" t="s">
        <v>396</v>
      </c>
      <c r="AE29" s="63">
        <f t="shared" si="3"/>
        <v>1100000</v>
      </c>
      <c r="AF29" s="28"/>
      <c r="AG29" s="28"/>
      <c r="AH29" s="61"/>
      <c r="AI29" s="64"/>
      <c r="AJ29" s="28"/>
      <c r="AK29" s="62"/>
      <c r="AL29" s="75">
        <f t="shared" si="0"/>
        <v>1100000</v>
      </c>
      <c r="AM29" s="74">
        <f t="shared" si="1"/>
        <v>0</v>
      </c>
    </row>
    <row r="30" spans="1:39" ht="79.2" x14ac:dyDescent="0.25">
      <c r="A30" s="11">
        <v>18</v>
      </c>
      <c r="B30" s="12" t="s">
        <v>397</v>
      </c>
      <c r="C30" s="17" t="s">
        <v>398</v>
      </c>
      <c r="D30" s="14" t="s">
        <v>399</v>
      </c>
      <c r="E30" s="15">
        <v>2024</v>
      </c>
      <c r="F30" s="16" t="s">
        <v>393</v>
      </c>
      <c r="G30" s="16" t="s">
        <v>262</v>
      </c>
      <c r="H30" s="16" t="s">
        <v>262</v>
      </c>
      <c r="I30" s="24" t="s">
        <v>124</v>
      </c>
      <c r="J30" s="24" t="s">
        <v>125</v>
      </c>
      <c r="K30" s="24" t="s">
        <v>146</v>
      </c>
      <c r="L30" s="16" t="s">
        <v>127</v>
      </c>
      <c r="M30" s="24" t="s">
        <v>314</v>
      </c>
      <c r="N30" s="24" t="s">
        <v>265</v>
      </c>
      <c r="O30" s="16" t="s">
        <v>400</v>
      </c>
      <c r="P30" s="16">
        <v>1</v>
      </c>
      <c r="Q30" s="31">
        <v>989254</v>
      </c>
      <c r="R30" s="31"/>
      <c r="S30" s="29"/>
      <c r="T30" s="29"/>
      <c r="U30" s="30">
        <f t="shared" si="2"/>
        <v>989254</v>
      </c>
      <c r="V30" s="19"/>
      <c r="W30" s="19"/>
      <c r="X30" s="19"/>
      <c r="Y30" s="16"/>
      <c r="Z30" s="16"/>
      <c r="AA30" s="164" t="s">
        <v>363</v>
      </c>
      <c r="AB30" s="14" t="s">
        <v>364</v>
      </c>
      <c r="AC30" s="14" t="s">
        <v>401</v>
      </c>
      <c r="AD30" s="10" t="s">
        <v>402</v>
      </c>
      <c r="AE30" s="63">
        <f t="shared" si="3"/>
        <v>989254</v>
      </c>
      <c r="AF30" s="28"/>
      <c r="AG30" s="28"/>
      <c r="AH30" s="61"/>
      <c r="AI30" s="64"/>
      <c r="AJ30" s="28"/>
      <c r="AK30" s="62"/>
      <c r="AL30" s="75">
        <f t="shared" si="0"/>
        <v>989254</v>
      </c>
      <c r="AM30" s="74">
        <f t="shared" si="1"/>
        <v>0</v>
      </c>
    </row>
    <row r="31" spans="1:39" s="4" customFormat="1" ht="13.95" customHeight="1" x14ac:dyDescent="0.25">
      <c r="A31" s="135"/>
      <c r="B31" s="423" t="s">
        <v>20</v>
      </c>
      <c r="C31" s="424"/>
      <c r="D31" s="424"/>
      <c r="E31" s="424"/>
      <c r="F31" s="424"/>
      <c r="G31" s="424"/>
      <c r="H31" s="424"/>
      <c r="I31" s="424"/>
      <c r="J31" s="424"/>
      <c r="K31" s="424"/>
      <c r="L31" s="424"/>
      <c r="M31" s="424"/>
      <c r="N31" s="424"/>
      <c r="O31" s="424"/>
      <c r="P31" s="425"/>
      <c r="Q31" s="148"/>
      <c r="R31" s="149"/>
      <c r="S31" s="149"/>
      <c r="T31" s="149"/>
      <c r="U31" s="150"/>
      <c r="V31" s="151"/>
      <c r="W31" s="151"/>
      <c r="X31" s="151"/>
      <c r="Y31" s="169"/>
      <c r="Z31" s="169"/>
      <c r="AA31" s="170"/>
      <c r="AB31" s="169"/>
      <c r="AC31" s="169"/>
      <c r="AD31" s="169"/>
      <c r="AE31" s="187"/>
      <c r="AF31" s="188"/>
      <c r="AG31" s="188"/>
      <c r="AH31" s="188"/>
      <c r="AI31" s="188"/>
      <c r="AJ31" s="188"/>
      <c r="AK31" s="188"/>
      <c r="AL31" s="188"/>
      <c r="AM31" s="188"/>
    </row>
    <row r="32" spans="1:39" s="121" customFormat="1" ht="158.4" x14ac:dyDescent="0.25">
      <c r="A32" s="133"/>
      <c r="B32" s="12" t="s">
        <v>403</v>
      </c>
      <c r="C32" s="17" t="s">
        <v>404</v>
      </c>
      <c r="D32" s="12" t="s">
        <v>405</v>
      </c>
      <c r="E32" s="17">
        <v>2024</v>
      </c>
      <c r="F32" s="12" t="s">
        <v>406</v>
      </c>
      <c r="G32" s="14" t="s">
        <v>262</v>
      </c>
      <c r="H32" s="14" t="s">
        <v>262</v>
      </c>
      <c r="I32" s="25" t="s">
        <v>124</v>
      </c>
      <c r="J32" s="25" t="s">
        <v>125</v>
      </c>
      <c r="K32" s="25" t="s">
        <v>146</v>
      </c>
      <c r="L32" s="14" t="s">
        <v>127</v>
      </c>
      <c r="M32" s="25" t="s">
        <v>264</v>
      </c>
      <c r="N32" s="25" t="s">
        <v>407</v>
      </c>
      <c r="O32" s="14" t="s">
        <v>408</v>
      </c>
      <c r="P32" s="14">
        <v>2</v>
      </c>
      <c r="Q32" s="31">
        <v>650000</v>
      </c>
      <c r="R32" s="31"/>
      <c r="S32" s="31"/>
      <c r="T32" s="31"/>
      <c r="U32" s="36">
        <f>Q32</f>
        <v>650000</v>
      </c>
      <c r="V32" s="12"/>
      <c r="W32" s="12"/>
      <c r="X32" s="12"/>
      <c r="Y32" s="14"/>
      <c r="Z32" s="14"/>
      <c r="AA32" s="45" t="s">
        <v>409</v>
      </c>
      <c r="AB32" s="44" t="s">
        <v>317</v>
      </c>
      <c r="AC32" s="44" t="s">
        <v>410</v>
      </c>
      <c r="AD32" s="9" t="s">
        <v>411</v>
      </c>
      <c r="AE32" s="184">
        <f>+U32</f>
        <v>650000</v>
      </c>
      <c r="AF32" s="189"/>
      <c r="AG32" s="189"/>
      <c r="AH32" s="61"/>
      <c r="AI32" s="64"/>
      <c r="AJ32" s="189"/>
      <c r="AK32" s="190"/>
      <c r="AL32" s="75">
        <f>+AE32+AF32+AG32+AH32+AI32+AJ32+AK32</f>
        <v>650000</v>
      </c>
      <c r="AM32" s="74">
        <f>+U32-AE32-AF32-AG32-AH32-AI32-AJ32-AK32</f>
        <v>0</v>
      </c>
    </row>
    <row r="33" spans="1:39" s="121" customFormat="1" ht="158.4" x14ac:dyDescent="0.25">
      <c r="A33" s="133"/>
      <c r="B33" s="12" t="s">
        <v>412</v>
      </c>
      <c r="C33" s="17" t="s">
        <v>413</v>
      </c>
      <c r="D33" s="12" t="s">
        <v>414</v>
      </c>
      <c r="E33" s="17">
        <v>2024</v>
      </c>
      <c r="F33" s="12" t="s">
        <v>415</v>
      </c>
      <c r="G33" s="14" t="s">
        <v>262</v>
      </c>
      <c r="H33" s="14" t="s">
        <v>262</v>
      </c>
      <c r="I33" s="25" t="s">
        <v>124</v>
      </c>
      <c r="J33" s="25" t="s">
        <v>125</v>
      </c>
      <c r="K33" s="25" t="s">
        <v>146</v>
      </c>
      <c r="L33" s="14" t="s">
        <v>127</v>
      </c>
      <c r="M33" s="25" t="s">
        <v>264</v>
      </c>
      <c r="N33" s="25" t="s">
        <v>407</v>
      </c>
      <c r="O33" s="14" t="s">
        <v>416</v>
      </c>
      <c r="P33" s="14">
        <v>2</v>
      </c>
      <c r="Q33" s="31">
        <v>290358.88</v>
      </c>
      <c r="R33" s="31"/>
      <c r="S33" s="31"/>
      <c r="T33" s="31"/>
      <c r="U33" s="36">
        <f>Q33</f>
        <v>290358.88</v>
      </c>
      <c r="V33" s="12"/>
      <c r="W33" s="12"/>
      <c r="X33" s="12"/>
      <c r="Y33" s="14"/>
      <c r="Z33" s="14"/>
      <c r="AA33" s="45" t="s">
        <v>409</v>
      </c>
      <c r="AB33" s="44" t="s">
        <v>317</v>
      </c>
      <c r="AC33" s="44" t="s">
        <v>417</v>
      </c>
      <c r="AD33" s="9" t="s">
        <v>418</v>
      </c>
      <c r="AE33" s="184">
        <f>+Q33</f>
        <v>290358.88</v>
      </c>
      <c r="AF33" s="189"/>
      <c r="AG33" s="189"/>
      <c r="AH33" s="61"/>
      <c r="AI33" s="64"/>
      <c r="AJ33" s="189"/>
      <c r="AK33" s="190"/>
      <c r="AL33" s="75">
        <f>+AE33+AF33+AG33+AH33+AI33+AJ33+AK33</f>
        <v>290358.88</v>
      </c>
      <c r="AM33" s="74">
        <f>+U33-AE33-AF33-AG33-AH33-AI33-AJ33-AK33</f>
        <v>0</v>
      </c>
    </row>
    <row r="34" spans="1:39" ht="39.6" x14ac:dyDescent="0.25">
      <c r="B34" s="19"/>
      <c r="C34" s="17"/>
      <c r="D34" s="301"/>
      <c r="E34" s="17">
        <v>2024</v>
      </c>
      <c r="F34" s="301" t="s">
        <v>674</v>
      </c>
      <c r="G34" s="14" t="s">
        <v>262</v>
      </c>
      <c r="H34" s="14" t="s">
        <v>262</v>
      </c>
      <c r="I34" s="25" t="s">
        <v>124</v>
      </c>
      <c r="J34" s="25" t="s">
        <v>125</v>
      </c>
      <c r="K34" s="25" t="s">
        <v>486</v>
      </c>
      <c r="L34" s="14" t="s">
        <v>127</v>
      </c>
      <c r="M34" s="25" t="s">
        <v>264</v>
      </c>
      <c r="N34" s="25" t="s">
        <v>407</v>
      </c>
      <c r="O34" s="303" t="s">
        <v>675</v>
      </c>
      <c r="P34" s="14">
        <v>2</v>
      </c>
      <c r="Q34" s="29">
        <v>400000</v>
      </c>
      <c r="R34" s="31"/>
      <c r="S34" s="31"/>
      <c r="T34" s="31"/>
      <c r="U34" s="36">
        <f>+Q34</f>
        <v>400000</v>
      </c>
      <c r="V34" s="12"/>
      <c r="W34" s="12"/>
      <c r="X34" s="12"/>
      <c r="Y34" s="14"/>
      <c r="Z34" s="14"/>
      <c r="AA34" s="306" t="s">
        <v>340</v>
      </c>
      <c r="AB34" s="14" t="s">
        <v>665</v>
      </c>
      <c r="AC34" s="15"/>
      <c r="AD34" s="9" t="s">
        <v>666</v>
      </c>
      <c r="AE34" s="63">
        <f>+Q34</f>
        <v>400000</v>
      </c>
      <c r="AF34" s="28"/>
      <c r="AG34" s="28"/>
      <c r="AH34" s="61"/>
      <c r="AI34" s="64"/>
      <c r="AJ34" s="28"/>
      <c r="AK34" s="62"/>
      <c r="AL34" s="75">
        <f>+AE34+AF34+AG34+AH34+AI34+AJ34+AK34</f>
        <v>400000</v>
      </c>
      <c r="AM34" s="74">
        <f>+U34-AE34-AF34-AG34-AH34-AI34-AJ34-AK34</f>
        <v>0</v>
      </c>
    </row>
    <row r="35" spans="1:39" ht="13.2" x14ac:dyDescent="0.25">
      <c r="B35" s="420" t="s">
        <v>419</v>
      </c>
      <c r="C35" s="421"/>
      <c r="D35" s="421"/>
      <c r="E35" s="421"/>
      <c r="F35" s="421"/>
      <c r="G35" s="421"/>
      <c r="H35" s="421"/>
      <c r="I35" s="421"/>
      <c r="J35" s="421"/>
      <c r="K35" s="421"/>
      <c r="L35" s="421"/>
      <c r="M35" s="421"/>
      <c r="N35" s="421"/>
      <c r="O35" s="421"/>
      <c r="P35" s="422"/>
      <c r="Q35" s="152"/>
      <c r="R35" s="153"/>
      <c r="S35" s="153"/>
      <c r="T35" s="153"/>
      <c r="U35" s="154"/>
      <c r="V35" s="155"/>
      <c r="W35" s="155"/>
      <c r="X35" s="155"/>
      <c r="Y35" s="163"/>
      <c r="Z35" s="163"/>
      <c r="AA35" s="171"/>
      <c r="AB35" s="163"/>
      <c r="AC35" s="162"/>
      <c r="AD35" s="162"/>
      <c r="AE35" s="179"/>
      <c r="AF35" s="180"/>
      <c r="AG35" s="180"/>
      <c r="AH35" s="180"/>
      <c r="AI35" s="180"/>
      <c r="AJ35" s="180"/>
      <c r="AK35" s="182"/>
      <c r="AL35" s="182"/>
      <c r="AM35" s="182"/>
    </row>
    <row r="36" spans="1:39" ht="87.6" customHeight="1" x14ac:dyDescent="0.25">
      <c r="B36" s="19" t="s">
        <v>137</v>
      </c>
      <c r="C36" s="15" t="s">
        <v>420</v>
      </c>
      <c r="D36" s="16"/>
      <c r="E36" s="15">
        <v>2025</v>
      </c>
      <c r="F36" s="16" t="s">
        <v>274</v>
      </c>
      <c r="G36" s="16" t="s">
        <v>262</v>
      </c>
      <c r="H36" s="16" t="s">
        <v>262</v>
      </c>
      <c r="I36" s="24" t="s">
        <v>124</v>
      </c>
      <c r="J36" s="24" t="s">
        <v>125</v>
      </c>
      <c r="K36" s="25" t="s">
        <v>139</v>
      </c>
      <c r="L36" s="16" t="s">
        <v>127</v>
      </c>
      <c r="M36" s="24" t="s">
        <v>264</v>
      </c>
      <c r="N36" s="24" t="s">
        <v>265</v>
      </c>
      <c r="O36" s="16" t="s">
        <v>421</v>
      </c>
      <c r="P36" s="16">
        <v>2</v>
      </c>
      <c r="Q36" s="31"/>
      <c r="R36" s="156">
        <v>450000</v>
      </c>
      <c r="S36" s="29"/>
      <c r="T36" s="29"/>
      <c r="U36" s="32">
        <f>+R36</f>
        <v>450000</v>
      </c>
      <c r="V36" s="19"/>
      <c r="W36" s="19"/>
      <c r="X36" s="19"/>
      <c r="Y36" s="16"/>
      <c r="Z36" s="16"/>
      <c r="AA36" s="172" t="s">
        <v>422</v>
      </c>
      <c r="AB36" s="16" t="s">
        <v>333</v>
      </c>
      <c r="AC36" s="15"/>
      <c r="AD36" s="9" t="s">
        <v>423</v>
      </c>
      <c r="AE36" s="63">
        <v>225000</v>
      </c>
      <c r="AF36" s="65"/>
      <c r="AG36" s="65"/>
      <c r="AH36" s="61"/>
      <c r="AI36" s="64">
        <v>225000</v>
      </c>
      <c r="AJ36" s="28"/>
      <c r="AK36" s="28"/>
      <c r="AL36" s="75">
        <f t="shared" ref="AL36:AL45" si="4">+AE36+AF36+AG36+AH36+AI36+AJ36+AK36</f>
        <v>450000</v>
      </c>
      <c r="AM36" s="74">
        <f t="shared" ref="AM36:AM45" si="5">+U36-AE36-AF36-AG36-AH36-AI36-AJ36-AK36</f>
        <v>0</v>
      </c>
    </row>
    <row r="37" spans="1:39" s="78" customFormat="1" ht="87" customHeight="1" x14ac:dyDescent="0.25">
      <c r="A37" s="136"/>
      <c r="B37" s="137" t="s">
        <v>128</v>
      </c>
      <c r="C37" s="15" t="s">
        <v>424</v>
      </c>
      <c r="D37" s="138" t="s">
        <v>425</v>
      </c>
      <c r="E37" s="15">
        <v>2025</v>
      </c>
      <c r="F37" s="138" t="s">
        <v>274</v>
      </c>
      <c r="G37" s="138" t="s">
        <v>262</v>
      </c>
      <c r="H37" s="138" t="s">
        <v>262</v>
      </c>
      <c r="I37" s="141" t="s">
        <v>124</v>
      </c>
      <c r="J37" s="141" t="s">
        <v>125</v>
      </c>
      <c r="K37" s="142" t="s">
        <v>156</v>
      </c>
      <c r="L37" s="138" t="s">
        <v>127</v>
      </c>
      <c r="M37" s="141" t="s">
        <v>264</v>
      </c>
      <c r="N37" s="141" t="s">
        <v>265</v>
      </c>
      <c r="O37" s="138" t="s">
        <v>426</v>
      </c>
      <c r="P37" s="138">
        <v>3</v>
      </c>
      <c r="Q37" s="157"/>
      <c r="R37" s="158">
        <v>1200000</v>
      </c>
      <c r="S37" s="157"/>
      <c r="T37" s="157"/>
      <c r="U37" s="32">
        <f>+R37</f>
        <v>1200000</v>
      </c>
      <c r="V37" s="137"/>
      <c r="W37" s="137"/>
      <c r="X37" s="137"/>
      <c r="Y37" s="138"/>
      <c r="Z37" s="138"/>
      <c r="AA37" s="172" t="s">
        <v>422</v>
      </c>
      <c r="AB37" s="138" t="s">
        <v>333</v>
      </c>
      <c r="AC37" s="15"/>
      <c r="AD37" s="191" t="s">
        <v>427</v>
      </c>
      <c r="AE37" s="192">
        <v>200000</v>
      </c>
      <c r="AF37" s="193"/>
      <c r="AG37" s="193"/>
      <c r="AH37" s="194"/>
      <c r="AI37" s="195">
        <v>1000000</v>
      </c>
      <c r="AJ37" s="79"/>
      <c r="AK37" s="79"/>
      <c r="AL37" s="204">
        <f t="shared" si="4"/>
        <v>1200000</v>
      </c>
      <c r="AM37" s="74">
        <f t="shared" si="5"/>
        <v>0</v>
      </c>
    </row>
    <row r="38" spans="1:39" s="4" customFormat="1" ht="92.4" x14ac:dyDescent="0.25">
      <c r="B38" s="21"/>
      <c r="C38" s="322"/>
      <c r="D38" s="16" t="s">
        <v>653</v>
      </c>
      <c r="E38" s="17">
        <v>2025</v>
      </c>
      <c r="F38" s="14" t="s">
        <v>654</v>
      </c>
      <c r="G38" s="138" t="s">
        <v>262</v>
      </c>
      <c r="H38" s="138" t="s">
        <v>262</v>
      </c>
      <c r="I38" s="141" t="s">
        <v>124</v>
      </c>
      <c r="J38" s="141" t="s">
        <v>125</v>
      </c>
      <c r="K38" s="141" t="s">
        <v>647</v>
      </c>
      <c r="L38" s="138" t="s">
        <v>127</v>
      </c>
      <c r="M38" s="141" t="s">
        <v>264</v>
      </c>
      <c r="N38" s="141" t="s">
        <v>265</v>
      </c>
      <c r="O38" s="14" t="s">
        <v>655</v>
      </c>
      <c r="P38" s="303">
        <v>1</v>
      </c>
      <c r="Q38" s="324"/>
      <c r="R38" s="35">
        <v>3895906.98</v>
      </c>
      <c r="S38" s="31"/>
      <c r="T38" s="33"/>
      <c r="U38" s="30">
        <f>R38</f>
        <v>3895906.98</v>
      </c>
      <c r="V38" s="34"/>
      <c r="W38" s="21"/>
      <c r="X38" s="21"/>
      <c r="Y38" s="21"/>
      <c r="Z38" s="22"/>
      <c r="AA38" s="306" t="s">
        <v>340</v>
      </c>
      <c r="AB38" s="46"/>
      <c r="AC38" s="47"/>
      <c r="AD38" s="305" t="s">
        <v>656</v>
      </c>
      <c r="AE38" s="66">
        <f>+R38</f>
        <v>3895906.98</v>
      </c>
      <c r="AF38" s="65"/>
      <c r="AG38" s="28"/>
      <c r="AH38" s="61"/>
      <c r="AI38" s="64"/>
      <c r="AJ38" s="28"/>
      <c r="AK38" s="62"/>
      <c r="AL38" s="204">
        <f t="shared" si="4"/>
        <v>3895906.98</v>
      </c>
      <c r="AM38" s="74">
        <f t="shared" si="5"/>
        <v>0</v>
      </c>
    </row>
    <row r="39" spans="1:39" s="4" customFormat="1" ht="57" customHeight="1" x14ac:dyDescent="0.25">
      <c r="B39" s="21"/>
      <c r="C39" s="322"/>
      <c r="D39" s="16"/>
      <c r="E39" s="17">
        <v>2025</v>
      </c>
      <c r="F39" s="303" t="s">
        <v>274</v>
      </c>
      <c r="G39" s="138"/>
      <c r="H39" s="138" t="s">
        <v>262</v>
      </c>
      <c r="I39" s="141" t="s">
        <v>124</v>
      </c>
      <c r="J39" s="141" t="s">
        <v>125</v>
      </c>
      <c r="K39" s="141" t="s">
        <v>689</v>
      </c>
      <c r="L39" s="138" t="s">
        <v>127</v>
      </c>
      <c r="M39" s="141" t="s">
        <v>264</v>
      </c>
      <c r="N39" s="141" t="s">
        <v>265</v>
      </c>
      <c r="O39" s="303" t="s">
        <v>690</v>
      </c>
      <c r="P39" s="303">
        <v>2</v>
      </c>
      <c r="Q39" s="324"/>
      <c r="R39" s="35">
        <v>210000</v>
      </c>
      <c r="S39" s="31"/>
      <c r="T39" s="33"/>
      <c r="U39" s="30">
        <f>R39</f>
        <v>210000</v>
      </c>
      <c r="V39" s="34"/>
      <c r="W39" s="21"/>
      <c r="X39" s="21"/>
      <c r="Y39" s="21"/>
      <c r="Z39" s="22"/>
      <c r="AA39" s="323" t="s">
        <v>340</v>
      </c>
      <c r="AB39" s="46"/>
      <c r="AC39" s="47"/>
      <c r="AD39" s="305" t="s">
        <v>688</v>
      </c>
      <c r="AE39" s="66"/>
      <c r="AF39" s="65"/>
      <c r="AG39" s="28"/>
      <c r="AH39" s="61"/>
      <c r="AI39" s="64">
        <f>+U39</f>
        <v>210000</v>
      </c>
      <c r="AJ39" s="28"/>
      <c r="AK39" s="62"/>
      <c r="AL39" s="204">
        <f t="shared" si="4"/>
        <v>210000</v>
      </c>
      <c r="AM39" s="74">
        <f t="shared" si="5"/>
        <v>0</v>
      </c>
    </row>
    <row r="40" spans="1:39" ht="40.200000000000003" customHeight="1" x14ac:dyDescent="0.25">
      <c r="B40" s="19" t="s">
        <v>428</v>
      </c>
      <c r="C40" s="17" t="s">
        <v>429</v>
      </c>
      <c r="D40" s="14" t="s">
        <v>430</v>
      </c>
      <c r="E40" s="17">
        <v>2025</v>
      </c>
      <c r="F40" s="14" t="s">
        <v>431</v>
      </c>
      <c r="G40" s="14"/>
      <c r="H40" s="14"/>
      <c r="I40" s="25"/>
      <c r="J40" s="25"/>
      <c r="K40" s="25"/>
      <c r="L40" s="14"/>
      <c r="M40" s="25"/>
      <c r="N40" s="25"/>
      <c r="O40" s="14" t="s">
        <v>432</v>
      </c>
      <c r="P40" s="14">
        <v>1</v>
      </c>
      <c r="Q40" s="12"/>
      <c r="R40" s="35">
        <f>915942+410.24</f>
        <v>916352.24</v>
      </c>
      <c r="S40" s="31"/>
      <c r="T40" s="12"/>
      <c r="U40" s="32">
        <f>+R40</f>
        <v>916352.24</v>
      </c>
      <c r="V40" s="12"/>
      <c r="W40" s="12"/>
      <c r="X40" s="12"/>
      <c r="Y40" s="14"/>
      <c r="Z40" s="14"/>
      <c r="AA40" s="45" t="s">
        <v>433</v>
      </c>
      <c r="AB40" s="173" t="s">
        <v>434</v>
      </c>
      <c r="AC40" s="17"/>
      <c r="AD40" s="9" t="s">
        <v>435</v>
      </c>
      <c r="AE40" s="63">
        <f>+R40</f>
        <v>916352.24</v>
      </c>
      <c r="AF40" s="65"/>
      <c r="AG40" s="65"/>
      <c r="AH40" s="61"/>
      <c r="AI40" s="64"/>
      <c r="AJ40" s="28"/>
      <c r="AK40" s="28"/>
      <c r="AL40" s="75">
        <f t="shared" si="4"/>
        <v>916352.24</v>
      </c>
      <c r="AM40" s="74">
        <f t="shared" si="5"/>
        <v>0</v>
      </c>
    </row>
    <row r="41" spans="1:39" ht="52.8" x14ac:dyDescent="0.25">
      <c r="B41" s="19" t="s">
        <v>436</v>
      </c>
      <c r="C41" s="17" t="s">
        <v>437</v>
      </c>
      <c r="D41" s="19"/>
      <c r="E41" s="15">
        <v>2025</v>
      </c>
      <c r="F41" s="16" t="s">
        <v>330</v>
      </c>
      <c r="G41" s="16" t="s">
        <v>262</v>
      </c>
      <c r="H41" s="16" t="s">
        <v>262</v>
      </c>
      <c r="I41" s="24" t="s">
        <v>124</v>
      </c>
      <c r="J41" s="24" t="s">
        <v>125</v>
      </c>
      <c r="K41" s="25" t="s">
        <v>146</v>
      </c>
      <c r="L41" s="16" t="s">
        <v>127</v>
      </c>
      <c r="M41" s="24" t="s">
        <v>264</v>
      </c>
      <c r="N41" s="24" t="s">
        <v>265</v>
      </c>
      <c r="O41" s="16" t="s">
        <v>438</v>
      </c>
      <c r="P41" s="16">
        <v>1</v>
      </c>
      <c r="Q41" s="31"/>
      <c r="R41" s="29">
        <v>2279492.5699999998</v>
      </c>
      <c r="S41" s="31"/>
      <c r="T41" s="147"/>
      <c r="U41" s="32">
        <f>+R41</f>
        <v>2279492.5699999998</v>
      </c>
      <c r="V41" s="19"/>
      <c r="W41" s="19"/>
      <c r="X41" s="19"/>
      <c r="Y41" s="16"/>
      <c r="Z41" s="16"/>
      <c r="AA41" s="45" t="s">
        <v>433</v>
      </c>
      <c r="AB41" s="14" t="s">
        <v>364</v>
      </c>
      <c r="AC41" s="41"/>
      <c r="AD41" s="10" t="s">
        <v>357</v>
      </c>
      <c r="AE41" s="63">
        <v>2279492.5699999998</v>
      </c>
      <c r="AF41" s="65"/>
      <c r="AG41" s="65"/>
      <c r="AH41" s="61"/>
      <c r="AI41" s="64"/>
      <c r="AJ41" s="28"/>
      <c r="AK41" s="62"/>
      <c r="AL41" s="75">
        <f t="shared" si="4"/>
        <v>2279492.5699999998</v>
      </c>
      <c r="AM41" s="74">
        <f t="shared" si="5"/>
        <v>0</v>
      </c>
    </row>
    <row r="42" spans="1:39" ht="67.95" customHeight="1" x14ac:dyDescent="0.25">
      <c r="B42" s="19" t="s">
        <v>439</v>
      </c>
      <c r="C42" s="15" t="s">
        <v>440</v>
      </c>
      <c r="D42" s="16"/>
      <c r="E42" s="15">
        <v>2025</v>
      </c>
      <c r="F42" s="16" t="s">
        <v>330</v>
      </c>
      <c r="G42" s="16" t="s">
        <v>262</v>
      </c>
      <c r="H42" s="16" t="s">
        <v>262</v>
      </c>
      <c r="I42" s="24" t="s">
        <v>124</v>
      </c>
      <c r="J42" s="24" t="s">
        <v>125</v>
      </c>
      <c r="K42" s="24" t="s">
        <v>146</v>
      </c>
      <c r="L42" s="16" t="s">
        <v>127</v>
      </c>
      <c r="M42" s="24" t="s">
        <v>264</v>
      </c>
      <c r="N42" s="24" t="s">
        <v>265</v>
      </c>
      <c r="O42" s="16" t="s">
        <v>441</v>
      </c>
      <c r="P42" s="16">
        <v>1</v>
      </c>
      <c r="Q42" s="29"/>
      <c r="R42" s="29">
        <v>1000000</v>
      </c>
      <c r="S42" s="31"/>
      <c r="T42" s="29"/>
      <c r="U42" s="32">
        <f>+R42</f>
        <v>1000000</v>
      </c>
      <c r="V42" s="19"/>
      <c r="W42" s="19"/>
      <c r="X42" s="19"/>
      <c r="Y42" s="16"/>
      <c r="Z42" s="16"/>
      <c r="AA42" s="45" t="s">
        <v>433</v>
      </c>
      <c r="AB42" s="16" t="s">
        <v>442</v>
      </c>
      <c r="AC42" s="15"/>
      <c r="AD42" s="10" t="s">
        <v>334</v>
      </c>
      <c r="AE42" s="63"/>
      <c r="AF42" s="28"/>
      <c r="AG42" s="28"/>
      <c r="AH42" s="61">
        <f>+U42</f>
        <v>1000000</v>
      </c>
      <c r="AI42" s="64"/>
      <c r="AJ42" s="28"/>
      <c r="AK42" s="62"/>
      <c r="AL42" s="75">
        <f t="shared" si="4"/>
        <v>1000000</v>
      </c>
      <c r="AM42" s="74">
        <f t="shared" si="5"/>
        <v>0</v>
      </c>
    </row>
    <row r="43" spans="1:39" ht="52.8" x14ac:dyDescent="0.25">
      <c r="B43" s="19" t="s">
        <v>443</v>
      </c>
      <c r="C43" s="15" t="s">
        <v>349</v>
      </c>
      <c r="D43" s="16"/>
      <c r="E43" s="15">
        <v>2025</v>
      </c>
      <c r="F43" s="16" t="s">
        <v>338</v>
      </c>
      <c r="G43" s="16" t="s">
        <v>262</v>
      </c>
      <c r="H43" s="16" t="s">
        <v>262</v>
      </c>
      <c r="I43" s="24" t="s">
        <v>124</v>
      </c>
      <c r="J43" s="24" t="s">
        <v>125</v>
      </c>
      <c r="K43" s="24" t="s">
        <v>146</v>
      </c>
      <c r="L43" s="16" t="s">
        <v>127</v>
      </c>
      <c r="M43" s="24" t="s">
        <v>264</v>
      </c>
      <c r="N43" s="24" t="s">
        <v>265</v>
      </c>
      <c r="O43" s="16" t="s">
        <v>444</v>
      </c>
      <c r="P43" s="16">
        <v>1</v>
      </c>
      <c r="Q43" s="29"/>
      <c r="R43" s="29">
        <v>600000</v>
      </c>
      <c r="S43" s="31"/>
      <c r="T43" s="29"/>
      <c r="U43" s="32">
        <f>+R43</f>
        <v>600000</v>
      </c>
      <c r="V43" s="19"/>
      <c r="W43" s="19"/>
      <c r="X43" s="19"/>
      <c r="Y43" s="16"/>
      <c r="Z43" s="16"/>
      <c r="AA43" s="45" t="s">
        <v>433</v>
      </c>
      <c r="AB43" s="16"/>
      <c r="AC43" s="15"/>
      <c r="AD43" s="10" t="s">
        <v>353</v>
      </c>
      <c r="AE43" s="63">
        <f>+U43</f>
        <v>600000</v>
      </c>
      <c r="AF43" s="28"/>
      <c r="AG43" s="28"/>
      <c r="AH43" s="61"/>
      <c r="AI43" s="64"/>
      <c r="AJ43" s="28"/>
      <c r="AK43" s="62"/>
      <c r="AL43" s="75">
        <f t="shared" si="4"/>
        <v>600000</v>
      </c>
      <c r="AM43" s="74">
        <f t="shared" si="5"/>
        <v>0</v>
      </c>
    </row>
    <row r="44" spans="1:39" s="4" customFormat="1" ht="39.6" x14ac:dyDescent="0.25">
      <c r="B44" s="19" t="s">
        <v>660</v>
      </c>
      <c r="C44" s="15" t="s">
        <v>661</v>
      </c>
      <c r="D44" s="16"/>
      <c r="E44" s="15">
        <v>2025</v>
      </c>
      <c r="F44" s="16" t="s">
        <v>338</v>
      </c>
      <c r="G44" s="16" t="s">
        <v>262</v>
      </c>
      <c r="H44" s="16" t="s">
        <v>262</v>
      </c>
      <c r="I44" s="24" t="s">
        <v>124</v>
      </c>
      <c r="J44" s="24" t="s">
        <v>125</v>
      </c>
      <c r="K44" s="24" t="s">
        <v>146</v>
      </c>
      <c r="L44" s="16" t="s">
        <v>127</v>
      </c>
      <c r="M44" s="24" t="s">
        <v>657</v>
      </c>
      <c r="N44" s="24" t="s">
        <v>265</v>
      </c>
      <c r="O44" s="16" t="s">
        <v>658</v>
      </c>
      <c r="P44" s="16">
        <v>1</v>
      </c>
      <c r="Q44" s="29"/>
      <c r="R44" s="29">
        <v>700000</v>
      </c>
      <c r="S44" s="31"/>
      <c r="T44" s="29"/>
      <c r="U44" s="30">
        <f>R44</f>
        <v>700000</v>
      </c>
      <c r="V44" s="19"/>
      <c r="W44" s="19"/>
      <c r="X44" s="19"/>
      <c r="Y44" s="16"/>
      <c r="Z44" s="16"/>
      <c r="AA44" s="304" t="s">
        <v>671</v>
      </c>
      <c r="AB44" s="16" t="s">
        <v>662</v>
      </c>
      <c r="AC44" s="15"/>
      <c r="AD44" s="307" t="s">
        <v>667</v>
      </c>
      <c r="AE44" s="63"/>
      <c r="AF44" s="28"/>
      <c r="AG44" s="28"/>
      <c r="AH44" s="61">
        <f>U44</f>
        <v>700000</v>
      </c>
      <c r="AI44" s="64"/>
      <c r="AJ44" s="28"/>
      <c r="AK44" s="62"/>
      <c r="AL44" s="75">
        <f t="shared" si="4"/>
        <v>700000</v>
      </c>
      <c r="AM44" s="74">
        <f t="shared" si="5"/>
        <v>0</v>
      </c>
    </row>
    <row r="45" spans="1:39" ht="51" customHeight="1" x14ac:dyDescent="0.25">
      <c r="B45" s="19"/>
      <c r="C45" s="15"/>
      <c r="D45" s="16"/>
      <c r="E45" s="15">
        <v>2025</v>
      </c>
      <c r="F45" s="16" t="s">
        <v>338</v>
      </c>
      <c r="G45" s="16" t="s">
        <v>262</v>
      </c>
      <c r="H45" s="16" t="s">
        <v>262</v>
      </c>
      <c r="I45" s="24" t="s">
        <v>124</v>
      </c>
      <c r="J45" s="24" t="s">
        <v>125</v>
      </c>
      <c r="K45" s="141" t="s">
        <v>687</v>
      </c>
      <c r="L45" s="16" t="s">
        <v>127</v>
      </c>
      <c r="M45" s="24" t="s">
        <v>264</v>
      </c>
      <c r="N45" s="24" t="s">
        <v>265</v>
      </c>
      <c r="O45" s="138" t="s">
        <v>691</v>
      </c>
      <c r="P45" s="16">
        <v>1</v>
      </c>
      <c r="Q45" s="29"/>
      <c r="R45" s="29">
        <v>380000</v>
      </c>
      <c r="S45" s="31"/>
      <c r="T45" s="29"/>
      <c r="U45" s="30">
        <f>R45</f>
        <v>380000</v>
      </c>
      <c r="V45" s="19"/>
      <c r="W45" s="19"/>
      <c r="X45" s="19"/>
      <c r="Y45" s="16"/>
      <c r="Z45" s="16"/>
      <c r="AA45" s="323" t="s">
        <v>340</v>
      </c>
      <c r="AB45" s="16"/>
      <c r="AC45" s="15"/>
      <c r="AD45" s="307" t="s">
        <v>688</v>
      </c>
      <c r="AE45" s="63"/>
      <c r="AF45" s="28"/>
      <c r="AG45" s="28"/>
      <c r="AH45" s="61"/>
      <c r="AI45" s="64">
        <f>+U45</f>
        <v>380000</v>
      </c>
      <c r="AJ45" s="28"/>
      <c r="AK45" s="62"/>
      <c r="AL45" s="75">
        <f t="shared" si="4"/>
        <v>380000</v>
      </c>
      <c r="AM45" s="74">
        <f t="shared" si="5"/>
        <v>0</v>
      </c>
    </row>
    <row r="46" spans="1:39" ht="13.2" x14ac:dyDescent="0.25">
      <c r="B46" s="423" t="s">
        <v>21</v>
      </c>
      <c r="C46" s="424"/>
      <c r="D46" s="424"/>
      <c r="E46" s="424"/>
      <c r="F46" s="424"/>
      <c r="G46" s="424"/>
      <c r="H46" s="424"/>
      <c r="I46" s="424"/>
      <c r="J46" s="424"/>
      <c r="K46" s="424"/>
      <c r="L46" s="424"/>
      <c r="M46" s="424"/>
      <c r="N46" s="424"/>
      <c r="O46" s="424"/>
      <c r="P46" s="425"/>
      <c r="Q46" s="148"/>
      <c r="R46" s="149"/>
      <c r="S46" s="149"/>
      <c r="T46" s="149"/>
      <c r="U46" s="159"/>
      <c r="V46" s="151"/>
      <c r="W46" s="151"/>
      <c r="X46" s="151"/>
      <c r="Y46" s="426"/>
      <c r="Z46" s="426"/>
      <c r="AA46" s="426"/>
      <c r="AB46" s="426"/>
      <c r="AC46" s="174"/>
      <c r="AD46" s="196"/>
      <c r="AE46" s="187"/>
      <c r="AF46" s="188"/>
      <c r="AG46" s="188"/>
      <c r="AH46" s="188"/>
      <c r="AI46" s="188"/>
      <c r="AJ46" s="188"/>
      <c r="AK46" s="148"/>
      <c r="AL46" s="148"/>
      <c r="AM46" s="148"/>
    </row>
    <row r="47" spans="1:39" s="4" customFormat="1" ht="34.200000000000003" customHeight="1" x14ac:dyDescent="0.25">
      <c r="B47" s="19"/>
      <c r="C47" s="17"/>
      <c r="D47" s="12"/>
      <c r="E47" s="17">
        <v>2025</v>
      </c>
      <c r="F47" s="14" t="s">
        <v>659</v>
      </c>
      <c r="G47" s="14" t="s">
        <v>262</v>
      </c>
      <c r="H47" s="14" t="s">
        <v>262</v>
      </c>
      <c r="I47" s="25" t="s">
        <v>124</v>
      </c>
      <c r="J47" s="25" t="s">
        <v>125</v>
      </c>
      <c r="K47" s="25" t="s">
        <v>146</v>
      </c>
      <c r="L47" s="14" t="s">
        <v>127</v>
      </c>
      <c r="M47" s="25"/>
      <c r="N47" s="25"/>
      <c r="O47" s="303" t="s">
        <v>663</v>
      </c>
      <c r="P47" s="14">
        <v>2</v>
      </c>
      <c r="Q47" s="31"/>
      <c r="R47" s="31">
        <v>800000</v>
      </c>
      <c r="S47" s="31"/>
      <c r="T47" s="37"/>
      <c r="U47" s="36">
        <f>R47</f>
        <v>800000</v>
      </c>
      <c r="V47" s="12"/>
      <c r="W47" s="12"/>
      <c r="X47" s="12"/>
      <c r="Y47" s="14"/>
      <c r="Z47" s="14"/>
      <c r="AA47" s="306" t="s">
        <v>340</v>
      </c>
      <c r="AB47" s="48"/>
      <c r="AC47" s="49"/>
      <c r="AD47" s="308" t="s">
        <v>672</v>
      </c>
      <c r="AE47" s="63"/>
      <c r="AF47" s="28"/>
      <c r="AG47" s="28"/>
      <c r="AH47" s="61"/>
      <c r="AI47" s="64">
        <f>+U47</f>
        <v>800000</v>
      </c>
      <c r="AJ47" s="28"/>
      <c r="AK47" s="62"/>
      <c r="AL47" s="75">
        <f>+AE47+AF47+AG47+AH47+AI47+AJ47+AK47</f>
        <v>800000</v>
      </c>
      <c r="AM47" s="76"/>
    </row>
    <row r="48" spans="1:39" ht="13.2" x14ac:dyDescent="0.25">
      <c r="B48" s="420" t="s">
        <v>22</v>
      </c>
      <c r="C48" s="421"/>
      <c r="D48" s="421"/>
      <c r="E48" s="421"/>
      <c r="F48" s="421"/>
      <c r="G48" s="421"/>
      <c r="H48" s="421"/>
      <c r="I48" s="421"/>
      <c r="J48" s="421"/>
      <c r="K48" s="421"/>
      <c r="L48" s="421"/>
      <c r="M48" s="421"/>
      <c r="N48" s="421"/>
      <c r="O48" s="421"/>
      <c r="P48" s="422"/>
      <c r="Q48" s="152"/>
      <c r="R48" s="153"/>
      <c r="S48" s="153"/>
      <c r="T48" s="153"/>
      <c r="U48" s="154"/>
      <c r="V48" s="155"/>
      <c r="W48" s="155"/>
      <c r="X48" s="155"/>
      <c r="Y48" s="163"/>
      <c r="Z48" s="163"/>
      <c r="AA48" s="171"/>
      <c r="AB48" s="163"/>
      <c r="AC48" s="162"/>
      <c r="AD48" s="162"/>
      <c r="AE48" s="179"/>
      <c r="AF48" s="180"/>
      <c r="AG48" s="180"/>
      <c r="AH48" s="180"/>
      <c r="AI48" s="180"/>
      <c r="AJ48" s="180"/>
      <c r="AK48" s="182"/>
      <c r="AL48" s="182"/>
      <c r="AM48" s="182"/>
    </row>
    <row r="49" spans="2:39" ht="79.2" x14ac:dyDescent="0.25">
      <c r="B49" s="19" t="s">
        <v>143</v>
      </c>
      <c r="C49" s="15" t="s">
        <v>447</v>
      </c>
      <c r="D49" s="16"/>
      <c r="E49" s="15">
        <v>2026</v>
      </c>
      <c r="F49" s="16" t="s">
        <v>284</v>
      </c>
      <c r="G49" s="16" t="s">
        <v>262</v>
      </c>
      <c r="H49" s="16" t="s">
        <v>262</v>
      </c>
      <c r="I49" s="24" t="s">
        <v>124</v>
      </c>
      <c r="J49" s="24" t="s">
        <v>125</v>
      </c>
      <c r="K49" s="25" t="s">
        <v>152</v>
      </c>
      <c r="L49" s="16" t="s">
        <v>127</v>
      </c>
      <c r="M49" s="24" t="s">
        <v>264</v>
      </c>
      <c r="N49" s="24" t="s">
        <v>265</v>
      </c>
      <c r="O49" s="16" t="s">
        <v>448</v>
      </c>
      <c r="P49" s="16">
        <v>2</v>
      </c>
      <c r="Q49" s="29"/>
      <c r="R49" s="31"/>
      <c r="S49" s="29">
        <v>1800000</v>
      </c>
      <c r="T49" s="29"/>
      <c r="U49" s="30">
        <f>+S49</f>
        <v>1800000</v>
      </c>
      <c r="V49" s="19"/>
      <c r="W49" s="19"/>
      <c r="X49" s="19"/>
      <c r="Y49" s="16"/>
      <c r="Z49" s="16"/>
      <c r="AA49" s="164" t="s">
        <v>449</v>
      </c>
      <c r="AB49" s="42"/>
      <c r="AC49" s="14"/>
      <c r="AD49" s="10" t="s">
        <v>450</v>
      </c>
      <c r="AE49" s="63">
        <v>835000</v>
      </c>
      <c r="AF49" s="28"/>
      <c r="AG49" s="28"/>
      <c r="AH49" s="61"/>
      <c r="AI49" s="64">
        <v>965000</v>
      </c>
      <c r="AJ49" s="28"/>
      <c r="AK49" s="62"/>
      <c r="AL49" s="75">
        <f>+AE49+AF49+AG49+AH49+AI49+AJ49+AK49</f>
        <v>1800000</v>
      </c>
      <c r="AM49" s="74">
        <f t="shared" ref="AM49:AM59" si="6">+U49-AE49-AF49-AG49-AH49-AI49-AJ49-AK49</f>
        <v>0</v>
      </c>
    </row>
    <row r="50" spans="2:39" ht="79.2" x14ac:dyDescent="0.25">
      <c r="B50" s="19" t="s">
        <v>451</v>
      </c>
      <c r="C50" s="15" t="s">
        <v>452</v>
      </c>
      <c r="D50" s="16"/>
      <c r="E50" s="15">
        <v>2026</v>
      </c>
      <c r="F50" s="16" t="s">
        <v>274</v>
      </c>
      <c r="G50" s="16" t="s">
        <v>262</v>
      </c>
      <c r="H50" s="16" t="s">
        <v>262</v>
      </c>
      <c r="I50" s="24" t="s">
        <v>124</v>
      </c>
      <c r="J50" s="24" t="s">
        <v>125</v>
      </c>
      <c r="K50" s="25" t="s">
        <v>146</v>
      </c>
      <c r="L50" s="16" t="s">
        <v>127</v>
      </c>
      <c r="M50" s="24" t="s">
        <v>264</v>
      </c>
      <c r="N50" s="24" t="s">
        <v>265</v>
      </c>
      <c r="O50" s="16" t="s">
        <v>453</v>
      </c>
      <c r="P50" s="16">
        <v>2</v>
      </c>
      <c r="Q50" s="31"/>
      <c r="R50" s="31"/>
      <c r="S50" s="29">
        <v>885000</v>
      </c>
      <c r="T50" s="29"/>
      <c r="U50" s="30">
        <f>+S50</f>
        <v>885000</v>
      </c>
      <c r="V50" s="19"/>
      <c r="W50" s="19"/>
      <c r="X50" s="19"/>
      <c r="Y50" s="16"/>
      <c r="Z50" s="16"/>
      <c r="AA50" s="164" t="s">
        <v>449</v>
      </c>
      <c r="AB50" s="16" t="s">
        <v>454</v>
      </c>
      <c r="AC50" s="15"/>
      <c r="AD50" s="9" t="s">
        <v>455</v>
      </c>
      <c r="AE50" s="63">
        <v>885000</v>
      </c>
      <c r="AF50" s="28"/>
      <c r="AG50" s="28"/>
      <c r="AH50" s="61"/>
      <c r="AI50" s="64"/>
      <c r="AJ50" s="28"/>
      <c r="AK50" s="62"/>
      <c r="AL50" s="75">
        <f>+AE50+AF50+AG50+AH50+AI50+AJ50+AK50</f>
        <v>885000</v>
      </c>
      <c r="AM50" s="74">
        <f t="shared" si="6"/>
        <v>0</v>
      </c>
    </row>
    <row r="51" spans="2:39" ht="132" x14ac:dyDescent="0.25">
      <c r="B51" s="19" t="s">
        <v>456</v>
      </c>
      <c r="C51" s="15" t="s">
        <v>457</v>
      </c>
      <c r="D51" s="16"/>
      <c r="E51" s="15">
        <v>2026</v>
      </c>
      <c r="F51" s="16" t="s">
        <v>284</v>
      </c>
      <c r="G51" s="16" t="s">
        <v>262</v>
      </c>
      <c r="H51" s="16" t="s">
        <v>262</v>
      </c>
      <c r="I51" s="24" t="s">
        <v>124</v>
      </c>
      <c r="J51" s="24" t="s">
        <v>125</v>
      </c>
      <c r="K51" s="25" t="s">
        <v>140</v>
      </c>
      <c r="L51" s="16" t="s">
        <v>127</v>
      </c>
      <c r="M51" s="24" t="s">
        <v>286</v>
      </c>
      <c r="N51" s="24" t="s">
        <v>265</v>
      </c>
      <c r="O51" s="16" t="s">
        <v>458</v>
      </c>
      <c r="P51" s="16">
        <v>2</v>
      </c>
      <c r="Q51" s="29"/>
      <c r="R51" s="29"/>
      <c r="S51" s="144">
        <v>2777500</v>
      </c>
      <c r="T51" s="29"/>
      <c r="U51" s="30">
        <f>+S51</f>
        <v>2777500</v>
      </c>
      <c r="V51" s="19"/>
      <c r="W51" s="24"/>
      <c r="X51" s="16"/>
      <c r="Y51" s="16"/>
      <c r="Z51" s="16"/>
      <c r="AA51" s="20" t="s">
        <v>449</v>
      </c>
      <c r="AB51" s="16" t="s">
        <v>459</v>
      </c>
      <c r="AC51" s="15"/>
      <c r="AD51" s="10" t="s">
        <v>460</v>
      </c>
      <c r="AE51" s="63">
        <f>+U51</f>
        <v>2777500</v>
      </c>
      <c r="AF51" s="9"/>
      <c r="AG51" s="9"/>
      <c r="AH51" s="197"/>
      <c r="AI51" s="198"/>
      <c r="AJ51" s="9"/>
      <c r="AK51" s="199"/>
      <c r="AL51" s="75">
        <f>+AE51+AF51+AG51+AH51+AI51+AJ51+AK51</f>
        <v>2777500</v>
      </c>
      <c r="AM51" s="74">
        <f t="shared" si="6"/>
        <v>0</v>
      </c>
    </row>
    <row r="52" spans="2:39" ht="105" customHeight="1" x14ac:dyDescent="0.25">
      <c r="B52" s="19" t="s">
        <v>132</v>
      </c>
      <c r="C52" s="15" t="s">
        <v>461</v>
      </c>
      <c r="D52" s="16"/>
      <c r="E52" s="15">
        <v>2026</v>
      </c>
      <c r="F52" s="16" t="s">
        <v>284</v>
      </c>
      <c r="G52" s="16" t="s">
        <v>262</v>
      </c>
      <c r="H52" s="16" t="s">
        <v>262</v>
      </c>
      <c r="I52" s="24" t="s">
        <v>124</v>
      </c>
      <c r="J52" s="24" t="s">
        <v>125</v>
      </c>
      <c r="K52" s="24" t="s">
        <v>156</v>
      </c>
      <c r="L52" s="16" t="s">
        <v>127</v>
      </c>
      <c r="M52" s="24" t="s">
        <v>286</v>
      </c>
      <c r="N52" s="24" t="s">
        <v>265</v>
      </c>
      <c r="O52" s="16" t="s">
        <v>462</v>
      </c>
      <c r="P52" s="16">
        <v>2</v>
      </c>
      <c r="Q52" s="29"/>
      <c r="R52" s="29"/>
      <c r="S52" s="29">
        <v>4000000</v>
      </c>
      <c r="T52" s="29"/>
      <c r="U52" s="30">
        <f>+S52</f>
        <v>4000000</v>
      </c>
      <c r="V52" s="19"/>
      <c r="W52" s="19"/>
      <c r="X52" s="19"/>
      <c r="Y52" s="16"/>
      <c r="Z52" s="16"/>
      <c r="AA52" s="20" t="s">
        <v>449</v>
      </c>
      <c r="AB52" s="16" t="s">
        <v>459</v>
      </c>
      <c r="AC52" s="15"/>
      <c r="AD52" s="10" t="s">
        <v>463</v>
      </c>
      <c r="AE52" s="63">
        <v>3069545.7</v>
      </c>
      <c r="AF52" s="28"/>
      <c r="AG52" s="28"/>
      <c r="AH52" s="61"/>
      <c r="AI52" s="64">
        <v>930454.3</v>
      </c>
      <c r="AJ52" s="28"/>
      <c r="AK52" s="62"/>
      <c r="AL52" s="75">
        <f>+AE52+AF52+AG52+AH52+AI52+AJ52+AK52</f>
        <v>4000000</v>
      </c>
      <c r="AM52" s="74">
        <f t="shared" si="6"/>
        <v>-2.3283064365386963E-10</v>
      </c>
    </row>
    <row r="53" spans="2:39" ht="40.200000000000003" customHeight="1" x14ac:dyDescent="0.25">
      <c r="B53" s="19"/>
      <c r="C53" s="15"/>
      <c r="D53" s="114" t="s">
        <v>464</v>
      </c>
      <c r="E53" s="15">
        <v>2026</v>
      </c>
      <c r="F53" s="114" t="s">
        <v>330</v>
      </c>
      <c r="G53" s="16"/>
      <c r="H53" s="16"/>
      <c r="I53" s="24"/>
      <c r="J53" s="24"/>
      <c r="K53" s="24"/>
      <c r="L53" s="16"/>
      <c r="M53" s="24"/>
      <c r="N53" s="24"/>
      <c r="O53" s="114" t="s">
        <v>465</v>
      </c>
      <c r="P53" s="16">
        <v>1</v>
      </c>
      <c r="Q53" s="29"/>
      <c r="R53" s="31"/>
      <c r="S53" s="160">
        <v>2114657.71</v>
      </c>
      <c r="T53" s="29"/>
      <c r="U53" s="30">
        <f t="shared" ref="U53:U59" si="7">+S53</f>
        <v>2114657.71</v>
      </c>
      <c r="V53" s="19"/>
      <c r="W53" s="19"/>
      <c r="X53" s="19"/>
      <c r="Y53" s="16"/>
      <c r="Z53" s="16"/>
      <c r="AA53" s="50" t="s">
        <v>434</v>
      </c>
      <c r="AB53" s="16"/>
      <c r="AC53" s="15"/>
      <c r="AD53" s="200" t="s">
        <v>466</v>
      </c>
      <c r="AE53" s="60">
        <v>2114657.71</v>
      </c>
      <c r="AF53" s="65"/>
      <c r="AG53" s="65"/>
      <c r="AH53" s="61"/>
      <c r="AI53" s="64"/>
      <c r="AJ53" s="28"/>
      <c r="AK53" s="28"/>
      <c r="AL53" s="77">
        <f t="shared" ref="AL53:AL59" si="8">+AE53+AF53+AG53+AH53+AI53+AJ53+AK53</f>
        <v>2114657.71</v>
      </c>
      <c r="AM53" s="205">
        <f t="shared" si="6"/>
        <v>0</v>
      </c>
    </row>
    <row r="54" spans="2:39" ht="124.2" customHeight="1" x14ac:dyDescent="0.25">
      <c r="B54" s="19"/>
      <c r="C54" s="15"/>
      <c r="D54" s="114" t="s">
        <v>467</v>
      </c>
      <c r="E54" s="15">
        <v>2026</v>
      </c>
      <c r="F54" s="114" t="s">
        <v>330</v>
      </c>
      <c r="G54" s="16"/>
      <c r="H54" s="16"/>
      <c r="I54" s="24"/>
      <c r="J54" s="24"/>
      <c r="K54" s="24"/>
      <c r="L54" s="16"/>
      <c r="M54" s="24"/>
      <c r="N54" s="24"/>
      <c r="O54" s="114" t="s">
        <v>468</v>
      </c>
      <c r="P54" s="16">
        <v>1</v>
      </c>
      <c r="Q54" s="29"/>
      <c r="R54" s="31"/>
      <c r="S54" s="160">
        <v>1500000</v>
      </c>
      <c r="T54" s="29"/>
      <c r="U54" s="30">
        <f t="shared" si="7"/>
        <v>1500000</v>
      </c>
      <c r="V54" s="19"/>
      <c r="W54" s="19"/>
      <c r="X54" s="19"/>
      <c r="Y54" s="16"/>
      <c r="Z54" s="16"/>
      <c r="AA54" s="50" t="s">
        <v>469</v>
      </c>
      <c r="AB54" s="16"/>
      <c r="AC54" s="15"/>
      <c r="AD54" s="201" t="s">
        <v>466</v>
      </c>
      <c r="AE54" s="60">
        <v>1500000</v>
      </c>
      <c r="AF54" s="65"/>
      <c r="AG54" s="65"/>
      <c r="AH54" s="61"/>
      <c r="AI54" s="64"/>
      <c r="AJ54" s="28"/>
      <c r="AK54" s="28"/>
      <c r="AL54" s="77">
        <f t="shared" si="8"/>
        <v>1500000</v>
      </c>
      <c r="AM54" s="205">
        <f t="shared" si="6"/>
        <v>0</v>
      </c>
    </row>
    <row r="55" spans="2:39" ht="124.95" customHeight="1" x14ac:dyDescent="0.25">
      <c r="B55" s="19"/>
      <c r="C55" s="15"/>
      <c r="D55" s="114" t="s">
        <v>470</v>
      </c>
      <c r="E55" s="15">
        <v>2026</v>
      </c>
      <c r="F55" s="114" t="s">
        <v>330</v>
      </c>
      <c r="G55" s="16"/>
      <c r="H55" s="16"/>
      <c r="I55" s="24"/>
      <c r="J55" s="24"/>
      <c r="K55" s="24"/>
      <c r="L55" s="16"/>
      <c r="M55" s="24"/>
      <c r="N55" s="24"/>
      <c r="O55" s="114" t="s">
        <v>471</v>
      </c>
      <c r="P55" s="16">
        <v>1</v>
      </c>
      <c r="Q55" s="29"/>
      <c r="R55" s="31"/>
      <c r="S55" s="160">
        <v>855407.46</v>
      </c>
      <c r="T55" s="29"/>
      <c r="U55" s="30">
        <f t="shared" si="7"/>
        <v>855407.46</v>
      </c>
      <c r="V55" s="19"/>
      <c r="W55" s="19"/>
      <c r="X55" s="19"/>
      <c r="Y55" s="16"/>
      <c r="Z55" s="16"/>
      <c r="AA55" s="50" t="s">
        <v>469</v>
      </c>
      <c r="AB55" s="16"/>
      <c r="AC55" s="15"/>
      <c r="AD55" s="201" t="s">
        <v>466</v>
      </c>
      <c r="AE55" s="60">
        <v>855407.46</v>
      </c>
      <c r="AF55" s="65"/>
      <c r="AG55" s="65"/>
      <c r="AH55" s="61"/>
      <c r="AI55" s="64"/>
      <c r="AJ55" s="28"/>
      <c r="AK55" s="28"/>
      <c r="AL55" s="77">
        <f t="shared" si="8"/>
        <v>855407.46</v>
      </c>
      <c r="AM55" s="205">
        <f t="shared" si="6"/>
        <v>0</v>
      </c>
    </row>
    <row r="56" spans="2:39" ht="147" customHeight="1" x14ac:dyDescent="0.25">
      <c r="B56" s="19"/>
      <c r="C56" s="15"/>
      <c r="D56" s="114" t="s">
        <v>472</v>
      </c>
      <c r="E56" s="15">
        <v>2026</v>
      </c>
      <c r="F56" s="114" t="s">
        <v>330</v>
      </c>
      <c r="G56" s="16"/>
      <c r="H56" s="16"/>
      <c r="I56" s="24"/>
      <c r="J56" s="24"/>
      <c r="K56" s="24"/>
      <c r="L56" s="16"/>
      <c r="M56" s="24"/>
      <c r="N56" s="24"/>
      <c r="O56" s="114" t="s">
        <v>473</v>
      </c>
      <c r="P56" s="16">
        <v>1</v>
      </c>
      <c r="Q56" s="29"/>
      <c r="R56" s="31"/>
      <c r="S56" s="160">
        <v>1351000</v>
      </c>
      <c r="T56" s="29"/>
      <c r="U56" s="30">
        <f t="shared" si="7"/>
        <v>1351000</v>
      </c>
      <c r="V56" s="19"/>
      <c r="W56" s="19"/>
      <c r="X56" s="19"/>
      <c r="Y56" s="16"/>
      <c r="Z56" s="16"/>
      <c r="AA56" s="50" t="s">
        <v>469</v>
      </c>
      <c r="AB56" s="16"/>
      <c r="AC56" s="15"/>
      <c r="AD56" s="201" t="s">
        <v>474</v>
      </c>
      <c r="AE56" s="60">
        <v>1351000</v>
      </c>
      <c r="AF56" s="65"/>
      <c r="AG56" s="65"/>
      <c r="AH56" s="61"/>
      <c r="AI56" s="64"/>
      <c r="AJ56" s="28"/>
      <c r="AK56" s="28"/>
      <c r="AL56" s="77">
        <f t="shared" si="8"/>
        <v>1351000</v>
      </c>
      <c r="AM56" s="205">
        <f t="shared" si="6"/>
        <v>0</v>
      </c>
    </row>
    <row r="57" spans="2:39" ht="71.400000000000006" customHeight="1" x14ac:dyDescent="0.25">
      <c r="B57" s="19"/>
      <c r="C57" s="15"/>
      <c r="D57" s="93"/>
      <c r="E57" s="15">
        <v>2026</v>
      </c>
      <c r="F57" s="23" t="s">
        <v>330</v>
      </c>
      <c r="G57" s="16"/>
      <c r="H57" s="16"/>
      <c r="I57" s="24"/>
      <c r="J57" s="24"/>
      <c r="K57" s="24"/>
      <c r="L57" s="16"/>
      <c r="M57" s="24"/>
      <c r="N57" s="24"/>
      <c r="O57" s="23" t="s">
        <v>475</v>
      </c>
      <c r="P57" s="16">
        <v>1</v>
      </c>
      <c r="Q57" s="29"/>
      <c r="R57" s="31"/>
      <c r="S57" s="38">
        <v>2279492.5699999998</v>
      </c>
      <c r="T57" s="29"/>
      <c r="U57" s="30">
        <f t="shared" si="7"/>
        <v>2279492.5699999998</v>
      </c>
      <c r="V57" s="19"/>
      <c r="W57" s="19"/>
      <c r="X57" s="19"/>
      <c r="Y57" s="16"/>
      <c r="Z57" s="16"/>
      <c r="AA57" s="50" t="s">
        <v>476</v>
      </c>
      <c r="AB57" s="16"/>
      <c r="AC57" s="15"/>
      <c r="AD57" s="202" t="s">
        <v>477</v>
      </c>
      <c r="AE57" s="60">
        <v>2279492.5699999998</v>
      </c>
      <c r="AF57" s="65"/>
      <c r="AG57" s="65"/>
      <c r="AH57" s="61"/>
      <c r="AI57" s="64"/>
      <c r="AJ57" s="28"/>
      <c r="AK57" s="28"/>
      <c r="AL57" s="77">
        <f t="shared" si="8"/>
        <v>2279492.5699999998</v>
      </c>
      <c r="AM57" s="205">
        <f t="shared" si="6"/>
        <v>0</v>
      </c>
    </row>
    <row r="58" spans="2:39" ht="66" x14ac:dyDescent="0.25">
      <c r="B58" s="19"/>
      <c r="C58" s="15"/>
      <c r="D58" s="23"/>
      <c r="E58" s="15">
        <v>2026</v>
      </c>
      <c r="F58" s="23" t="s">
        <v>338</v>
      </c>
      <c r="G58" s="16"/>
      <c r="H58" s="16"/>
      <c r="I58" s="24"/>
      <c r="J58" s="24"/>
      <c r="K58" s="24"/>
      <c r="L58" s="16"/>
      <c r="M58" s="24"/>
      <c r="N58" s="24"/>
      <c r="O58" s="23" t="s">
        <v>478</v>
      </c>
      <c r="P58" s="16">
        <v>1</v>
      </c>
      <c r="Q58" s="29"/>
      <c r="R58" s="31"/>
      <c r="S58" s="38">
        <v>1000000</v>
      </c>
      <c r="T58" s="29"/>
      <c r="U58" s="30">
        <f t="shared" si="7"/>
        <v>1000000</v>
      </c>
      <c r="V58" s="19"/>
      <c r="W58" s="19"/>
      <c r="X58" s="19"/>
      <c r="Y58" s="16"/>
      <c r="Z58" s="16"/>
      <c r="AA58" s="175" t="s">
        <v>479</v>
      </c>
      <c r="AB58" s="16"/>
      <c r="AC58" s="15"/>
      <c r="AD58" s="202" t="s">
        <v>480</v>
      </c>
      <c r="AE58" s="60"/>
      <c r="AF58" s="65"/>
      <c r="AG58" s="65"/>
      <c r="AH58" s="61">
        <v>1000000</v>
      </c>
      <c r="AI58" s="64"/>
      <c r="AJ58" s="28"/>
      <c r="AK58" s="28"/>
      <c r="AL58" s="77">
        <f t="shared" si="8"/>
        <v>1000000</v>
      </c>
      <c r="AM58" s="205">
        <f t="shared" si="6"/>
        <v>0</v>
      </c>
    </row>
    <row r="59" spans="2:39" ht="58.2" customHeight="1" x14ac:dyDescent="0.25">
      <c r="B59" s="19"/>
      <c r="C59" s="15"/>
      <c r="D59" s="23"/>
      <c r="E59" s="15">
        <v>2026</v>
      </c>
      <c r="F59" s="23" t="s">
        <v>338</v>
      </c>
      <c r="G59" s="16"/>
      <c r="H59" s="16"/>
      <c r="I59" s="24"/>
      <c r="J59" s="24"/>
      <c r="K59" s="24"/>
      <c r="L59" s="16"/>
      <c r="M59" s="24"/>
      <c r="N59" s="24"/>
      <c r="O59" s="23" t="s">
        <v>481</v>
      </c>
      <c r="P59" s="16">
        <v>1</v>
      </c>
      <c r="Q59" s="29"/>
      <c r="R59" s="31"/>
      <c r="S59" s="38">
        <v>600000</v>
      </c>
      <c r="T59" s="29"/>
      <c r="U59" s="30">
        <f t="shared" si="7"/>
        <v>600000</v>
      </c>
      <c r="V59" s="19"/>
      <c r="W59" s="19"/>
      <c r="X59" s="19"/>
      <c r="Y59" s="16"/>
      <c r="Z59" s="16"/>
      <c r="AA59" s="50" t="s">
        <v>476</v>
      </c>
      <c r="AB59" s="16"/>
      <c r="AC59" s="15"/>
      <c r="AD59" s="202" t="s">
        <v>353</v>
      </c>
      <c r="AE59" s="60">
        <v>600000</v>
      </c>
      <c r="AF59" s="65"/>
      <c r="AG59" s="65"/>
      <c r="AH59" s="61"/>
      <c r="AI59" s="64"/>
      <c r="AJ59" s="28"/>
      <c r="AK59" s="28"/>
      <c r="AL59" s="77">
        <f t="shared" si="8"/>
        <v>600000</v>
      </c>
      <c r="AM59" s="205">
        <f t="shared" si="6"/>
        <v>0</v>
      </c>
    </row>
    <row r="60" spans="2:39" ht="13.2" x14ac:dyDescent="0.25">
      <c r="B60" s="423" t="s">
        <v>23</v>
      </c>
      <c r="C60" s="424"/>
      <c r="D60" s="424"/>
      <c r="E60" s="424"/>
      <c r="F60" s="424"/>
      <c r="G60" s="424"/>
      <c r="H60" s="424"/>
      <c r="I60" s="424"/>
      <c r="J60" s="424"/>
      <c r="K60" s="424"/>
      <c r="L60" s="424"/>
      <c r="M60" s="424"/>
      <c r="N60" s="424"/>
      <c r="O60" s="424"/>
      <c r="P60" s="425"/>
      <c r="Q60" s="148"/>
      <c r="R60" s="161"/>
      <c r="S60" s="149"/>
      <c r="T60" s="149"/>
      <c r="U60" s="159"/>
      <c r="V60" s="151"/>
      <c r="W60" s="151"/>
      <c r="X60" s="151"/>
      <c r="Y60" s="426"/>
      <c r="Z60" s="426"/>
      <c r="AA60" s="426"/>
      <c r="AB60" s="426"/>
      <c r="AC60" s="174"/>
      <c r="AD60" s="196"/>
      <c r="AE60" s="187"/>
      <c r="AF60" s="188"/>
      <c r="AG60" s="188"/>
      <c r="AH60" s="188"/>
      <c r="AI60" s="188"/>
      <c r="AJ60" s="188"/>
      <c r="AK60" s="148"/>
      <c r="AL60" s="148"/>
      <c r="AM60" s="148"/>
    </row>
    <row r="61" spans="2:39" ht="66.599999999999994" customHeight="1" x14ac:dyDescent="0.25">
      <c r="B61" s="19" t="s">
        <v>482</v>
      </c>
      <c r="C61" s="17" t="s">
        <v>483</v>
      </c>
      <c r="D61" s="19" t="s">
        <v>484</v>
      </c>
      <c r="E61" s="17">
        <v>2026</v>
      </c>
      <c r="F61" s="12" t="s">
        <v>485</v>
      </c>
      <c r="G61" s="14" t="s">
        <v>262</v>
      </c>
      <c r="H61" s="14" t="s">
        <v>262</v>
      </c>
      <c r="I61" s="25" t="s">
        <v>124</v>
      </c>
      <c r="J61" s="25" t="s">
        <v>125</v>
      </c>
      <c r="K61" s="25" t="s">
        <v>486</v>
      </c>
      <c r="L61" s="14" t="s">
        <v>127</v>
      </c>
      <c r="M61" s="25" t="s">
        <v>314</v>
      </c>
      <c r="N61" s="25" t="s">
        <v>407</v>
      </c>
      <c r="O61" s="14" t="s">
        <v>487</v>
      </c>
      <c r="P61" s="14">
        <v>1</v>
      </c>
      <c r="Q61" s="31"/>
      <c r="R61" s="31"/>
      <c r="S61" s="29">
        <f>2515887.26-549016.69</f>
        <v>1966870.5699999998</v>
      </c>
      <c r="T61" s="31"/>
      <c r="U61" s="36">
        <f t="shared" ref="U61:U75" si="9">S61</f>
        <v>1966870.5699999998</v>
      </c>
      <c r="V61" s="12"/>
      <c r="W61" s="12"/>
      <c r="X61" s="12"/>
      <c r="Y61" s="14"/>
      <c r="Z61" s="14"/>
      <c r="AA61" s="20" t="s">
        <v>488</v>
      </c>
      <c r="AB61" s="14" t="s">
        <v>489</v>
      </c>
      <c r="AC61" s="15"/>
      <c r="AD61" s="9" t="s">
        <v>490</v>
      </c>
      <c r="AE61" s="63">
        <f>U61</f>
        <v>1966870.5699999998</v>
      </c>
      <c r="AF61" s="28"/>
      <c r="AG61" s="28"/>
      <c r="AH61" s="61"/>
      <c r="AI61" s="64"/>
      <c r="AJ61" s="28"/>
      <c r="AK61" s="28"/>
      <c r="AL61" s="75">
        <f t="shared" ref="AL61:AL75" si="10">+AE61+AF61+AG61+AH61+AI61+AJ61+AK61</f>
        <v>1966870.5699999998</v>
      </c>
      <c r="AM61" s="74">
        <f t="shared" ref="AM61:AM75" si="11">+U61-AE61-AF61-AG61-AH61-AI61-AJ61-AK61</f>
        <v>0</v>
      </c>
    </row>
    <row r="62" spans="2:39" ht="42" customHeight="1" x14ac:dyDescent="0.25">
      <c r="B62" s="19" t="s">
        <v>130</v>
      </c>
      <c r="C62" s="17" t="s">
        <v>491</v>
      </c>
      <c r="D62" s="12"/>
      <c r="E62" s="17">
        <v>2026</v>
      </c>
      <c r="F62" s="12" t="s">
        <v>485</v>
      </c>
      <c r="G62" s="14" t="s">
        <v>262</v>
      </c>
      <c r="H62" s="14" t="s">
        <v>262</v>
      </c>
      <c r="I62" s="25" t="s">
        <v>124</v>
      </c>
      <c r="J62" s="25" t="s">
        <v>125</v>
      </c>
      <c r="K62" s="25" t="s">
        <v>486</v>
      </c>
      <c r="L62" s="14" t="s">
        <v>127</v>
      </c>
      <c r="M62" s="25" t="s">
        <v>314</v>
      </c>
      <c r="N62" s="25" t="s">
        <v>407</v>
      </c>
      <c r="O62" s="14" t="s">
        <v>492</v>
      </c>
      <c r="P62" s="14">
        <v>1</v>
      </c>
      <c r="Q62" s="31"/>
      <c r="R62" s="31"/>
      <c r="S62" s="29">
        <v>300000</v>
      </c>
      <c r="T62" s="31"/>
      <c r="U62" s="36">
        <f t="shared" si="9"/>
        <v>300000</v>
      </c>
      <c r="V62" s="12"/>
      <c r="W62" s="12"/>
      <c r="X62" s="12"/>
      <c r="Y62" s="14"/>
      <c r="Z62" s="14"/>
      <c r="AA62" s="20" t="s">
        <v>488</v>
      </c>
      <c r="AB62" s="14" t="s">
        <v>489</v>
      </c>
      <c r="AC62" s="15"/>
      <c r="AD62" s="9" t="s">
        <v>493</v>
      </c>
      <c r="AE62" s="63"/>
      <c r="AF62" s="28"/>
      <c r="AG62" s="28"/>
      <c r="AH62" s="61"/>
      <c r="AI62" s="64">
        <v>300000</v>
      </c>
      <c r="AJ62" s="28"/>
      <c r="AK62" s="62"/>
      <c r="AL62" s="75">
        <f t="shared" si="10"/>
        <v>300000</v>
      </c>
      <c r="AM62" s="74">
        <f t="shared" si="11"/>
        <v>0</v>
      </c>
    </row>
    <row r="63" spans="2:39" ht="47.4" customHeight="1" x14ac:dyDescent="0.25">
      <c r="B63" s="19" t="s">
        <v>494</v>
      </c>
      <c r="C63" s="139" t="s">
        <v>495</v>
      </c>
      <c r="D63" s="12" t="s">
        <v>496</v>
      </c>
      <c r="E63" s="17">
        <v>2026</v>
      </c>
      <c r="F63" s="12" t="s">
        <v>497</v>
      </c>
      <c r="G63" s="14" t="s">
        <v>262</v>
      </c>
      <c r="H63" s="14" t="s">
        <v>262</v>
      </c>
      <c r="I63" s="25" t="s">
        <v>124</v>
      </c>
      <c r="J63" s="25" t="s">
        <v>125</v>
      </c>
      <c r="K63" s="25" t="s">
        <v>149</v>
      </c>
      <c r="L63" s="16" t="s">
        <v>127</v>
      </c>
      <c r="M63" s="25" t="s">
        <v>498</v>
      </c>
      <c r="N63" s="25" t="s">
        <v>407</v>
      </c>
      <c r="O63" s="14" t="s">
        <v>499</v>
      </c>
      <c r="P63" s="14">
        <v>2</v>
      </c>
      <c r="Q63" s="31"/>
      <c r="R63" s="31"/>
      <c r="S63" s="31">
        <v>1000000</v>
      </c>
      <c r="T63" s="31"/>
      <c r="U63" s="36">
        <f t="shared" si="9"/>
        <v>1000000</v>
      </c>
      <c r="V63" s="12"/>
      <c r="W63" s="12"/>
      <c r="X63" s="12"/>
      <c r="Y63" s="14"/>
      <c r="Z63" s="14"/>
      <c r="AA63" s="20" t="s">
        <v>500</v>
      </c>
      <c r="AB63" s="14" t="s">
        <v>446</v>
      </c>
      <c r="AC63" s="15"/>
      <c r="AD63" s="9" t="s">
        <v>501</v>
      </c>
      <c r="AE63" s="63">
        <f t="shared" ref="AE63:AE74" si="12">+U63</f>
        <v>1000000</v>
      </c>
      <c r="AF63" s="28"/>
      <c r="AG63" s="28"/>
      <c r="AH63" s="61"/>
      <c r="AI63" s="64"/>
      <c r="AJ63" s="28"/>
      <c r="AK63" s="62"/>
      <c r="AL63" s="75">
        <f t="shared" si="10"/>
        <v>1000000</v>
      </c>
      <c r="AM63" s="74">
        <f t="shared" si="11"/>
        <v>0</v>
      </c>
    </row>
    <row r="64" spans="2:39" ht="82.2" customHeight="1" x14ac:dyDescent="0.25">
      <c r="B64" s="19" t="s">
        <v>502</v>
      </c>
      <c r="C64" s="17" t="s">
        <v>503</v>
      </c>
      <c r="D64" s="12" t="s">
        <v>504</v>
      </c>
      <c r="E64" s="17">
        <v>2026</v>
      </c>
      <c r="F64" s="301" t="s">
        <v>415</v>
      </c>
      <c r="G64" s="14" t="s">
        <v>262</v>
      </c>
      <c r="H64" s="14" t="s">
        <v>262</v>
      </c>
      <c r="I64" s="25" t="s">
        <v>124</v>
      </c>
      <c r="J64" s="25" t="s">
        <v>125</v>
      </c>
      <c r="K64" s="25" t="s">
        <v>146</v>
      </c>
      <c r="L64" s="16" t="s">
        <v>127</v>
      </c>
      <c r="M64" s="25" t="s">
        <v>505</v>
      </c>
      <c r="N64" s="25" t="s">
        <v>407</v>
      </c>
      <c r="O64" s="14" t="s">
        <v>506</v>
      </c>
      <c r="P64" s="14">
        <v>2</v>
      </c>
      <c r="Q64" s="31"/>
      <c r="R64" s="31"/>
      <c r="S64" s="31">
        <v>600000</v>
      </c>
      <c r="T64" s="31"/>
      <c r="U64" s="36">
        <f t="shared" si="9"/>
        <v>600000</v>
      </c>
      <c r="V64" s="12"/>
      <c r="W64" s="12"/>
      <c r="X64" s="12"/>
      <c r="Y64" s="14"/>
      <c r="Z64" s="14"/>
      <c r="AA64" s="20" t="s">
        <v>500</v>
      </c>
      <c r="AB64" s="14" t="s">
        <v>446</v>
      </c>
      <c r="AC64" s="15"/>
      <c r="AD64" s="9" t="s">
        <v>507</v>
      </c>
      <c r="AE64" s="63">
        <f t="shared" si="12"/>
        <v>600000</v>
      </c>
      <c r="AF64" s="28"/>
      <c r="AG64" s="28"/>
      <c r="AH64" s="61"/>
      <c r="AI64" s="64"/>
      <c r="AJ64" s="28"/>
      <c r="AK64" s="62"/>
      <c r="AL64" s="75">
        <f t="shared" si="10"/>
        <v>600000</v>
      </c>
      <c r="AM64" s="74">
        <f t="shared" si="11"/>
        <v>0</v>
      </c>
    </row>
    <row r="65" spans="2:39" ht="135.6" customHeight="1" x14ac:dyDescent="0.25">
      <c r="B65" s="19" t="s">
        <v>508</v>
      </c>
      <c r="C65" s="17" t="s">
        <v>509</v>
      </c>
      <c r="D65" s="12" t="s">
        <v>510</v>
      </c>
      <c r="E65" s="17">
        <v>2026</v>
      </c>
      <c r="F65" s="12" t="s">
        <v>485</v>
      </c>
      <c r="G65" s="14" t="s">
        <v>262</v>
      </c>
      <c r="H65" s="14" t="s">
        <v>262</v>
      </c>
      <c r="I65" s="25" t="s">
        <v>124</v>
      </c>
      <c r="J65" s="25" t="s">
        <v>125</v>
      </c>
      <c r="K65" s="25" t="s">
        <v>184</v>
      </c>
      <c r="L65" s="16" t="s">
        <v>127</v>
      </c>
      <c r="M65" s="25" t="s">
        <v>264</v>
      </c>
      <c r="N65" s="25" t="s">
        <v>407</v>
      </c>
      <c r="O65" s="14" t="s">
        <v>511</v>
      </c>
      <c r="P65" s="14">
        <v>2</v>
      </c>
      <c r="Q65" s="31"/>
      <c r="R65" s="31"/>
      <c r="S65" s="31">
        <v>200000</v>
      </c>
      <c r="T65" s="31"/>
      <c r="U65" s="36">
        <f t="shared" si="9"/>
        <v>200000</v>
      </c>
      <c r="V65" s="12"/>
      <c r="W65" s="12"/>
      <c r="X65" s="12"/>
      <c r="Y65" s="14"/>
      <c r="Z65" s="14"/>
      <c r="AA65" s="20" t="s">
        <v>512</v>
      </c>
      <c r="AB65" s="14" t="s">
        <v>446</v>
      </c>
      <c r="AC65" s="15"/>
      <c r="AD65" s="9" t="s">
        <v>513</v>
      </c>
      <c r="AE65" s="63">
        <f t="shared" si="12"/>
        <v>200000</v>
      </c>
      <c r="AF65" s="28"/>
      <c r="AG65" s="28"/>
      <c r="AH65" s="61"/>
      <c r="AI65" s="64"/>
      <c r="AJ65" s="28"/>
      <c r="AK65" s="62"/>
      <c r="AL65" s="75">
        <f t="shared" si="10"/>
        <v>200000</v>
      </c>
      <c r="AM65" s="74">
        <f t="shared" si="11"/>
        <v>0</v>
      </c>
    </row>
    <row r="66" spans="2:39" ht="99" customHeight="1" x14ac:dyDescent="0.25">
      <c r="B66" s="19" t="s">
        <v>514</v>
      </c>
      <c r="C66" s="17" t="s">
        <v>515</v>
      </c>
      <c r="D66" s="19" t="s">
        <v>516</v>
      </c>
      <c r="E66" s="17">
        <v>2026</v>
      </c>
      <c r="F66" s="12" t="s">
        <v>497</v>
      </c>
      <c r="G66" s="14" t="s">
        <v>262</v>
      </c>
      <c r="H66" s="14" t="s">
        <v>262</v>
      </c>
      <c r="I66" s="25" t="s">
        <v>124</v>
      </c>
      <c r="J66" s="25" t="s">
        <v>125</v>
      </c>
      <c r="K66" s="25" t="s">
        <v>263</v>
      </c>
      <c r="L66" s="14" t="s">
        <v>127</v>
      </c>
      <c r="M66" s="25" t="s">
        <v>314</v>
      </c>
      <c r="N66" s="25" t="s">
        <v>407</v>
      </c>
      <c r="O66" s="14" t="s">
        <v>517</v>
      </c>
      <c r="P66" s="14">
        <v>1</v>
      </c>
      <c r="Q66" s="31"/>
      <c r="R66" s="31"/>
      <c r="S66" s="29">
        <v>525000</v>
      </c>
      <c r="T66" s="31"/>
      <c r="U66" s="36">
        <f t="shared" si="9"/>
        <v>525000</v>
      </c>
      <c r="V66" s="12"/>
      <c r="W66" s="12"/>
      <c r="X66" s="12"/>
      <c r="Y66" s="14"/>
      <c r="Z66" s="14"/>
      <c r="AA66" s="20" t="s">
        <v>518</v>
      </c>
      <c r="AB66" s="14" t="s">
        <v>446</v>
      </c>
      <c r="AC66" s="14"/>
      <c r="AD66" s="9" t="s">
        <v>519</v>
      </c>
      <c r="AE66" s="63">
        <f t="shared" si="12"/>
        <v>525000</v>
      </c>
      <c r="AF66" s="28"/>
      <c r="AG66" s="28"/>
      <c r="AH66" s="61"/>
      <c r="AI66" s="64"/>
      <c r="AJ66" s="28"/>
      <c r="AK66" s="62"/>
      <c r="AL66" s="75">
        <f t="shared" si="10"/>
        <v>525000</v>
      </c>
      <c r="AM66" s="74">
        <f t="shared" si="11"/>
        <v>0</v>
      </c>
    </row>
    <row r="67" spans="2:39" ht="52.8" x14ac:dyDescent="0.25">
      <c r="B67" s="19" t="s">
        <v>520</v>
      </c>
      <c r="C67" s="17" t="s">
        <v>521</v>
      </c>
      <c r="D67" s="12" t="s">
        <v>522</v>
      </c>
      <c r="E67" s="17">
        <v>2026</v>
      </c>
      <c r="F67" s="14" t="s">
        <v>415</v>
      </c>
      <c r="G67" s="14" t="s">
        <v>262</v>
      </c>
      <c r="H67" s="14" t="s">
        <v>262</v>
      </c>
      <c r="I67" s="25" t="s">
        <v>124</v>
      </c>
      <c r="J67" s="25" t="s">
        <v>125</v>
      </c>
      <c r="K67" s="25" t="s">
        <v>146</v>
      </c>
      <c r="L67" s="14" t="s">
        <v>127</v>
      </c>
      <c r="M67" s="25" t="s">
        <v>314</v>
      </c>
      <c r="N67" s="25" t="s">
        <v>407</v>
      </c>
      <c r="O67" s="14" t="s">
        <v>523</v>
      </c>
      <c r="P67" s="14">
        <v>1</v>
      </c>
      <c r="Q67" s="31"/>
      <c r="R67" s="31"/>
      <c r="S67" s="31">
        <v>1500000</v>
      </c>
      <c r="T67" s="37"/>
      <c r="U67" s="36">
        <f t="shared" si="9"/>
        <v>1500000</v>
      </c>
      <c r="V67" s="12"/>
      <c r="W67" s="12"/>
      <c r="X67" s="12"/>
      <c r="Y67" s="14"/>
      <c r="Z67" s="14"/>
      <c r="AA67" s="20" t="s">
        <v>500</v>
      </c>
      <c r="AB67" s="14" t="s">
        <v>446</v>
      </c>
      <c r="AC67" s="14"/>
      <c r="AD67" s="9" t="s">
        <v>524</v>
      </c>
      <c r="AE67" s="63">
        <f t="shared" si="12"/>
        <v>1500000</v>
      </c>
      <c r="AF67" s="28"/>
      <c r="AG67" s="28"/>
      <c r="AH67" s="61"/>
      <c r="AI67" s="64"/>
      <c r="AJ67" s="28"/>
      <c r="AK67" s="62"/>
      <c r="AL67" s="75">
        <f t="shared" si="10"/>
        <v>1500000</v>
      </c>
      <c r="AM67" s="74">
        <f t="shared" si="11"/>
        <v>0</v>
      </c>
    </row>
    <row r="68" spans="2:39" ht="79.2" x14ac:dyDescent="0.25">
      <c r="B68" s="19" t="s">
        <v>525</v>
      </c>
      <c r="C68" s="17" t="s">
        <v>526</v>
      </c>
      <c r="D68" s="12" t="s">
        <v>527</v>
      </c>
      <c r="E68" s="17">
        <v>2026</v>
      </c>
      <c r="F68" s="14" t="s">
        <v>445</v>
      </c>
      <c r="G68" s="14" t="s">
        <v>262</v>
      </c>
      <c r="H68" s="14" t="s">
        <v>262</v>
      </c>
      <c r="I68" s="25" t="s">
        <v>124</v>
      </c>
      <c r="J68" s="25" t="s">
        <v>125</v>
      </c>
      <c r="K68" s="25" t="s">
        <v>528</v>
      </c>
      <c r="L68" s="14" t="s">
        <v>127</v>
      </c>
      <c r="M68" s="25" t="s">
        <v>314</v>
      </c>
      <c r="N68" s="25" t="s">
        <v>407</v>
      </c>
      <c r="O68" s="14" t="s">
        <v>529</v>
      </c>
      <c r="P68" s="14">
        <v>1</v>
      </c>
      <c r="Q68" s="31"/>
      <c r="R68" s="31"/>
      <c r="S68" s="31">
        <v>6000000</v>
      </c>
      <c r="T68" s="37"/>
      <c r="U68" s="36">
        <f t="shared" si="9"/>
        <v>6000000</v>
      </c>
      <c r="V68" s="12"/>
      <c r="W68" s="12"/>
      <c r="X68" s="12"/>
      <c r="Y68" s="14"/>
      <c r="Z68" s="14"/>
      <c r="AA68" s="20" t="s">
        <v>500</v>
      </c>
      <c r="AB68" s="14" t="s">
        <v>530</v>
      </c>
      <c r="AC68" s="303" t="s">
        <v>669</v>
      </c>
      <c r="AD68" s="9" t="s">
        <v>531</v>
      </c>
      <c r="AE68" s="63">
        <f t="shared" si="12"/>
        <v>6000000</v>
      </c>
      <c r="AF68" s="28"/>
      <c r="AG68" s="28"/>
      <c r="AH68" s="61"/>
      <c r="AI68" s="64"/>
      <c r="AJ68" s="28"/>
      <c r="AK68" s="62"/>
      <c r="AL68" s="75">
        <f t="shared" si="10"/>
        <v>6000000</v>
      </c>
      <c r="AM68" s="74">
        <f t="shared" si="11"/>
        <v>0</v>
      </c>
    </row>
    <row r="69" spans="2:39" ht="64.2" customHeight="1" x14ac:dyDescent="0.25">
      <c r="B69" s="19" t="s">
        <v>533</v>
      </c>
      <c r="C69" s="17" t="s">
        <v>534</v>
      </c>
      <c r="D69" s="12" t="s">
        <v>535</v>
      </c>
      <c r="E69" s="17">
        <v>2026</v>
      </c>
      <c r="F69" s="14" t="s">
        <v>532</v>
      </c>
      <c r="G69" s="14" t="s">
        <v>262</v>
      </c>
      <c r="H69" s="14" t="s">
        <v>262</v>
      </c>
      <c r="I69" s="25" t="s">
        <v>124</v>
      </c>
      <c r="J69" s="25" t="s">
        <v>125</v>
      </c>
      <c r="K69" s="25" t="s">
        <v>295</v>
      </c>
      <c r="L69" s="14" t="s">
        <v>127</v>
      </c>
      <c r="M69" s="25" t="s">
        <v>314</v>
      </c>
      <c r="N69" s="25" t="s">
        <v>407</v>
      </c>
      <c r="O69" s="14" t="s">
        <v>536</v>
      </c>
      <c r="P69" s="14">
        <v>1</v>
      </c>
      <c r="Q69" s="31"/>
      <c r="R69" s="31"/>
      <c r="S69" s="31">
        <v>5000000</v>
      </c>
      <c r="T69" s="37"/>
      <c r="U69" s="36">
        <f t="shared" si="9"/>
        <v>5000000</v>
      </c>
      <c r="V69" s="12"/>
      <c r="W69" s="12"/>
      <c r="X69" s="12"/>
      <c r="Y69" s="14"/>
      <c r="Z69" s="14"/>
      <c r="AA69" s="20" t="s">
        <v>537</v>
      </c>
      <c r="AB69" s="14" t="s">
        <v>538</v>
      </c>
      <c r="AC69" s="14"/>
      <c r="AD69" s="9" t="s">
        <v>539</v>
      </c>
      <c r="AE69" s="63">
        <f t="shared" si="12"/>
        <v>5000000</v>
      </c>
      <c r="AF69" s="28"/>
      <c r="AG69" s="28"/>
      <c r="AH69" s="61"/>
      <c r="AI69" s="64"/>
      <c r="AJ69" s="28"/>
      <c r="AK69" s="62"/>
      <c r="AL69" s="75">
        <f t="shared" si="10"/>
        <v>5000000</v>
      </c>
      <c r="AM69" s="74">
        <f t="shared" si="11"/>
        <v>0</v>
      </c>
    </row>
    <row r="70" spans="2:39" ht="52.8" x14ac:dyDescent="0.25">
      <c r="B70" s="19" t="s">
        <v>540</v>
      </c>
      <c r="C70" s="17" t="s">
        <v>541</v>
      </c>
      <c r="D70" s="12" t="s">
        <v>542</v>
      </c>
      <c r="E70" s="17">
        <v>2026</v>
      </c>
      <c r="F70" s="14" t="s">
        <v>497</v>
      </c>
      <c r="G70" s="14" t="s">
        <v>262</v>
      </c>
      <c r="H70" s="14" t="s">
        <v>262</v>
      </c>
      <c r="I70" s="25" t="s">
        <v>124</v>
      </c>
      <c r="J70" s="25" t="s">
        <v>125</v>
      </c>
      <c r="K70" s="25" t="s">
        <v>146</v>
      </c>
      <c r="L70" s="14" t="s">
        <v>127</v>
      </c>
      <c r="M70" s="25" t="s">
        <v>314</v>
      </c>
      <c r="N70" s="25" t="s">
        <v>407</v>
      </c>
      <c r="O70" s="14" t="s">
        <v>543</v>
      </c>
      <c r="P70" s="14">
        <v>1</v>
      </c>
      <c r="Q70" s="31"/>
      <c r="R70" s="31"/>
      <c r="S70" s="31">
        <v>2350000</v>
      </c>
      <c r="T70" s="37"/>
      <c r="U70" s="36">
        <f t="shared" si="9"/>
        <v>2350000</v>
      </c>
      <c r="V70" s="12"/>
      <c r="W70" s="12"/>
      <c r="X70" s="12"/>
      <c r="Y70" s="14"/>
      <c r="Z70" s="14"/>
      <c r="AA70" s="20" t="s">
        <v>544</v>
      </c>
      <c r="AB70" s="14" t="s">
        <v>446</v>
      </c>
      <c r="AC70" s="14"/>
      <c r="AD70" s="9" t="s">
        <v>545</v>
      </c>
      <c r="AE70" s="63">
        <f t="shared" si="12"/>
        <v>2350000</v>
      </c>
      <c r="AF70" s="28"/>
      <c r="AG70" s="28"/>
      <c r="AH70" s="61"/>
      <c r="AI70" s="64"/>
      <c r="AJ70" s="28"/>
      <c r="AK70" s="62"/>
      <c r="AL70" s="75">
        <f t="shared" si="10"/>
        <v>2350000</v>
      </c>
      <c r="AM70" s="74">
        <f t="shared" si="11"/>
        <v>0</v>
      </c>
    </row>
    <row r="71" spans="2:39" ht="52.8" x14ac:dyDescent="0.25">
      <c r="B71" s="19" t="s">
        <v>546</v>
      </c>
      <c r="C71" s="17" t="s">
        <v>547</v>
      </c>
      <c r="D71" s="12" t="s">
        <v>548</v>
      </c>
      <c r="E71" s="17">
        <v>2026</v>
      </c>
      <c r="F71" s="14" t="s">
        <v>497</v>
      </c>
      <c r="G71" s="14" t="s">
        <v>262</v>
      </c>
      <c r="H71" s="14" t="s">
        <v>262</v>
      </c>
      <c r="I71" s="25" t="s">
        <v>124</v>
      </c>
      <c r="J71" s="25" t="s">
        <v>125</v>
      </c>
      <c r="K71" s="25" t="s">
        <v>146</v>
      </c>
      <c r="L71" s="14" t="s">
        <v>127</v>
      </c>
      <c r="M71" s="25" t="s">
        <v>314</v>
      </c>
      <c r="N71" s="25" t="s">
        <v>407</v>
      </c>
      <c r="O71" s="14" t="s">
        <v>549</v>
      </c>
      <c r="P71" s="14">
        <v>1</v>
      </c>
      <c r="Q71" s="31"/>
      <c r="R71" s="31"/>
      <c r="S71" s="31">
        <v>2200000</v>
      </c>
      <c r="T71" s="37"/>
      <c r="U71" s="36">
        <f t="shared" si="9"/>
        <v>2200000</v>
      </c>
      <c r="V71" s="12"/>
      <c r="W71" s="12"/>
      <c r="X71" s="12"/>
      <c r="Y71" s="14"/>
      <c r="Z71" s="14"/>
      <c r="AA71" s="20" t="s">
        <v>500</v>
      </c>
      <c r="AB71" s="14" t="s">
        <v>446</v>
      </c>
      <c r="AC71" s="14"/>
      <c r="AD71" s="9" t="s">
        <v>550</v>
      </c>
      <c r="AE71" s="63">
        <f t="shared" si="12"/>
        <v>2200000</v>
      </c>
      <c r="AF71" s="28"/>
      <c r="AG71" s="28"/>
      <c r="AH71" s="61"/>
      <c r="AI71" s="64"/>
      <c r="AJ71" s="28"/>
      <c r="AK71" s="62"/>
      <c r="AL71" s="75">
        <f t="shared" si="10"/>
        <v>2200000</v>
      </c>
      <c r="AM71" s="74">
        <f t="shared" si="11"/>
        <v>0</v>
      </c>
    </row>
    <row r="72" spans="2:39" ht="52.8" x14ac:dyDescent="0.25">
      <c r="B72" s="19" t="s">
        <v>551</v>
      </c>
      <c r="C72" s="17" t="s">
        <v>552</v>
      </c>
      <c r="D72" s="12" t="s">
        <v>553</v>
      </c>
      <c r="E72" s="17">
        <v>2026</v>
      </c>
      <c r="F72" s="14" t="s">
        <v>532</v>
      </c>
      <c r="G72" s="14" t="s">
        <v>262</v>
      </c>
      <c r="H72" s="14" t="s">
        <v>262</v>
      </c>
      <c r="I72" s="25" t="s">
        <v>124</v>
      </c>
      <c r="J72" s="25" t="s">
        <v>125</v>
      </c>
      <c r="K72" s="25" t="s">
        <v>146</v>
      </c>
      <c r="L72" s="14" t="s">
        <v>127</v>
      </c>
      <c r="M72" s="25" t="s">
        <v>314</v>
      </c>
      <c r="N72" s="25" t="s">
        <v>407</v>
      </c>
      <c r="O72" s="14" t="s">
        <v>554</v>
      </c>
      <c r="P72" s="14">
        <v>1</v>
      </c>
      <c r="Q72" s="31"/>
      <c r="R72" s="31"/>
      <c r="S72" s="31">
        <v>2300000</v>
      </c>
      <c r="T72" s="37"/>
      <c r="U72" s="36">
        <f t="shared" si="9"/>
        <v>2300000</v>
      </c>
      <c r="V72" s="12"/>
      <c r="W72" s="12"/>
      <c r="X72" s="12"/>
      <c r="Y72" s="14"/>
      <c r="Z72" s="14"/>
      <c r="AA72" s="20" t="s">
        <v>500</v>
      </c>
      <c r="AB72" s="14" t="s">
        <v>446</v>
      </c>
      <c r="AC72" s="14"/>
      <c r="AD72" s="9" t="s">
        <v>555</v>
      </c>
      <c r="AE72" s="63">
        <f t="shared" si="12"/>
        <v>2300000</v>
      </c>
      <c r="AF72" s="28"/>
      <c r="AG72" s="28"/>
      <c r="AH72" s="61"/>
      <c r="AI72" s="64"/>
      <c r="AJ72" s="28"/>
      <c r="AK72" s="62"/>
      <c r="AL72" s="75">
        <f t="shared" si="10"/>
        <v>2300000</v>
      </c>
      <c r="AM72" s="74">
        <f t="shared" si="11"/>
        <v>0</v>
      </c>
    </row>
    <row r="73" spans="2:39" ht="79.2" x14ac:dyDescent="0.25">
      <c r="B73" s="19" t="s">
        <v>556</v>
      </c>
      <c r="C73" s="17" t="s">
        <v>557</v>
      </c>
      <c r="D73" s="12" t="s">
        <v>558</v>
      </c>
      <c r="E73" s="17">
        <v>2026</v>
      </c>
      <c r="F73" s="14" t="s">
        <v>497</v>
      </c>
      <c r="G73" s="14" t="s">
        <v>262</v>
      </c>
      <c r="H73" s="14" t="s">
        <v>262</v>
      </c>
      <c r="I73" s="25" t="s">
        <v>124</v>
      </c>
      <c r="J73" s="25" t="s">
        <v>125</v>
      </c>
      <c r="K73" s="25" t="s">
        <v>146</v>
      </c>
      <c r="L73" s="14" t="s">
        <v>127</v>
      </c>
      <c r="M73" s="25" t="s">
        <v>314</v>
      </c>
      <c r="N73" s="25" t="s">
        <v>407</v>
      </c>
      <c r="O73" s="14" t="s">
        <v>559</v>
      </c>
      <c r="P73" s="14">
        <v>1</v>
      </c>
      <c r="Q73" s="31"/>
      <c r="R73" s="31"/>
      <c r="S73" s="31">
        <v>8300000</v>
      </c>
      <c r="T73" s="37"/>
      <c r="U73" s="36">
        <f t="shared" si="9"/>
        <v>8300000</v>
      </c>
      <c r="V73" s="12"/>
      <c r="W73" s="12"/>
      <c r="X73" s="12"/>
      <c r="Y73" s="14"/>
      <c r="Z73" s="14"/>
      <c r="AA73" s="20" t="s">
        <v>500</v>
      </c>
      <c r="AB73" s="14" t="s">
        <v>446</v>
      </c>
      <c r="AC73" s="303" t="s">
        <v>668</v>
      </c>
      <c r="AD73" s="9" t="s">
        <v>560</v>
      </c>
      <c r="AE73" s="63">
        <f t="shared" si="12"/>
        <v>8300000</v>
      </c>
      <c r="AF73" s="28"/>
      <c r="AG73" s="28"/>
      <c r="AH73" s="61"/>
      <c r="AI73" s="64"/>
      <c r="AJ73" s="28"/>
      <c r="AK73" s="62"/>
      <c r="AL73" s="75">
        <f t="shared" si="10"/>
        <v>8300000</v>
      </c>
      <c r="AM73" s="74">
        <f t="shared" si="11"/>
        <v>0</v>
      </c>
    </row>
    <row r="74" spans="2:39" ht="52.8" x14ac:dyDescent="0.25">
      <c r="B74" s="19" t="s">
        <v>561</v>
      </c>
      <c r="C74" s="17" t="s">
        <v>562</v>
      </c>
      <c r="D74" s="12" t="s">
        <v>563</v>
      </c>
      <c r="E74" s="17">
        <v>2026</v>
      </c>
      <c r="F74" s="14" t="s">
        <v>415</v>
      </c>
      <c r="G74" s="14" t="s">
        <v>262</v>
      </c>
      <c r="H74" s="14" t="s">
        <v>262</v>
      </c>
      <c r="I74" s="25" t="s">
        <v>124</v>
      </c>
      <c r="J74" s="25" t="s">
        <v>125</v>
      </c>
      <c r="K74" s="25" t="s">
        <v>146</v>
      </c>
      <c r="L74" s="14" t="s">
        <v>127</v>
      </c>
      <c r="M74" s="25" t="s">
        <v>314</v>
      </c>
      <c r="N74" s="25" t="s">
        <v>407</v>
      </c>
      <c r="O74" s="14" t="s">
        <v>564</v>
      </c>
      <c r="P74" s="14">
        <v>1</v>
      </c>
      <c r="Q74" s="31"/>
      <c r="R74" s="31"/>
      <c r="S74" s="31">
        <v>3500000</v>
      </c>
      <c r="T74" s="37"/>
      <c r="U74" s="36">
        <f t="shared" si="9"/>
        <v>3500000</v>
      </c>
      <c r="V74" s="12"/>
      <c r="W74" s="12"/>
      <c r="X74" s="12"/>
      <c r="Y74" s="14"/>
      <c r="Z74" s="14"/>
      <c r="AA74" s="20" t="s">
        <v>500</v>
      </c>
      <c r="AB74" s="14" t="s">
        <v>446</v>
      </c>
      <c r="AC74" s="14"/>
      <c r="AD74" s="9" t="s">
        <v>565</v>
      </c>
      <c r="AE74" s="63">
        <f t="shared" si="12"/>
        <v>3500000</v>
      </c>
      <c r="AF74" s="28"/>
      <c r="AG74" s="28"/>
      <c r="AH74" s="61"/>
      <c r="AI74" s="64"/>
      <c r="AJ74" s="28"/>
      <c r="AK74" s="62"/>
      <c r="AL74" s="75">
        <f t="shared" si="10"/>
        <v>3500000</v>
      </c>
      <c r="AM74" s="74">
        <f t="shared" si="11"/>
        <v>0</v>
      </c>
    </row>
    <row r="75" spans="2:39" s="4" customFormat="1" ht="26.4" x14ac:dyDescent="0.25">
      <c r="B75" s="19"/>
      <c r="C75" s="17"/>
      <c r="D75" s="12" t="s">
        <v>563</v>
      </c>
      <c r="E75" s="17">
        <v>2026</v>
      </c>
      <c r="F75" s="14" t="s">
        <v>415</v>
      </c>
      <c r="G75" s="14" t="s">
        <v>262</v>
      </c>
      <c r="H75" s="14" t="s">
        <v>262</v>
      </c>
      <c r="I75" s="25" t="s">
        <v>124</v>
      </c>
      <c r="J75" s="25" t="s">
        <v>125</v>
      </c>
      <c r="K75" s="25" t="s">
        <v>146</v>
      </c>
      <c r="L75" s="14" t="s">
        <v>127</v>
      </c>
      <c r="M75" s="25"/>
      <c r="N75" s="25"/>
      <c r="O75" s="310" t="s">
        <v>664</v>
      </c>
      <c r="P75" s="14">
        <v>2</v>
      </c>
      <c r="Q75" s="31"/>
      <c r="R75" s="31"/>
      <c r="S75" s="31">
        <v>500000</v>
      </c>
      <c r="T75" s="37"/>
      <c r="U75" s="36">
        <f t="shared" si="9"/>
        <v>500000</v>
      </c>
      <c r="V75" s="12"/>
      <c r="W75" s="12"/>
      <c r="X75" s="12"/>
      <c r="Y75" s="14"/>
      <c r="Z75" s="14"/>
      <c r="AA75" s="306" t="s">
        <v>340</v>
      </c>
      <c r="AB75" s="48"/>
      <c r="AC75" s="49"/>
      <c r="AD75" s="308" t="s">
        <v>672</v>
      </c>
      <c r="AE75" s="63"/>
      <c r="AF75" s="28"/>
      <c r="AG75" s="28"/>
      <c r="AH75" s="61"/>
      <c r="AI75" s="64">
        <f>+U75</f>
        <v>500000</v>
      </c>
      <c r="AJ75" s="28"/>
      <c r="AK75" s="62"/>
      <c r="AL75" s="75">
        <f t="shared" si="10"/>
        <v>500000</v>
      </c>
      <c r="AM75" s="74">
        <f t="shared" si="11"/>
        <v>0</v>
      </c>
    </row>
    <row r="76" spans="2:39" ht="13.2" hidden="1" x14ac:dyDescent="0.25">
      <c r="B76" s="354"/>
      <c r="C76" s="14"/>
      <c r="D76" s="14"/>
      <c r="E76" s="17"/>
      <c r="F76" s="14"/>
      <c r="G76" s="14"/>
      <c r="H76" s="14"/>
      <c r="I76" s="25"/>
      <c r="J76" s="25"/>
      <c r="K76" s="25"/>
      <c r="L76" s="14"/>
      <c r="M76" s="14"/>
      <c r="N76" s="25"/>
      <c r="O76" s="14"/>
      <c r="P76" s="14"/>
      <c r="Q76" s="31">
        <f>SUM(Q11:Q74)</f>
        <v>56994812.769999996</v>
      </c>
      <c r="R76" s="31">
        <f>SUM(R11:R74)</f>
        <v>12431751.790000001</v>
      </c>
      <c r="S76" s="31">
        <f>SUM(S11:S75)</f>
        <v>55404928.310000002</v>
      </c>
      <c r="T76" s="31"/>
      <c r="U76" s="31">
        <f>SUM(U11:U74)</f>
        <v>124331492.86999997</v>
      </c>
      <c r="V76" s="12"/>
      <c r="W76" s="12"/>
      <c r="X76" s="12">
        <f>SUM(X12:X74)</f>
        <v>430000</v>
      </c>
      <c r="Y76" s="12"/>
      <c r="Z76" s="12"/>
      <c r="AA76" s="14"/>
      <c r="AB76" s="12"/>
      <c r="AC76" s="16"/>
      <c r="AD76" s="12"/>
      <c r="AE76" s="184">
        <f t="shared" ref="AE76:AL76" si="13">SUM(AE11:AE75)</f>
        <v>113412444.82999997</v>
      </c>
      <c r="AF76" s="184">
        <f t="shared" si="13"/>
        <v>0</v>
      </c>
      <c r="AG76" s="184">
        <f t="shared" si="13"/>
        <v>430000</v>
      </c>
      <c r="AH76" s="184">
        <f t="shared" si="13"/>
        <v>5678593.7400000002</v>
      </c>
      <c r="AI76" s="184">
        <f t="shared" si="13"/>
        <v>5310454.3</v>
      </c>
      <c r="AJ76" s="184">
        <f t="shared" si="13"/>
        <v>0</v>
      </c>
      <c r="AK76" s="184">
        <f t="shared" si="13"/>
        <v>0</v>
      </c>
      <c r="AL76" s="184">
        <f t="shared" si="13"/>
        <v>124831492.86999997</v>
      </c>
      <c r="AM76" s="184">
        <f>SUM(AM11:AM74)</f>
        <v>1.862645149230957E-9</v>
      </c>
    </row>
    <row r="77" spans="2:39" x14ac:dyDescent="0.25">
      <c r="B77" s="206"/>
      <c r="C77" s="207"/>
      <c r="D77" s="207"/>
      <c r="E77" s="207"/>
      <c r="F77" s="207"/>
      <c r="G77" s="207"/>
      <c r="H77" s="207"/>
      <c r="I77" s="207"/>
      <c r="J77" s="207"/>
      <c r="K77" s="207"/>
      <c r="L77" s="207"/>
      <c r="M77" s="207"/>
      <c r="N77" s="207"/>
      <c r="O77" s="207"/>
      <c r="P77" s="207"/>
      <c r="V77" s="124"/>
      <c r="W77" s="124"/>
      <c r="X77" s="124"/>
      <c r="Y77" s="124"/>
      <c r="Z77" s="124"/>
      <c r="AA77" s="124"/>
      <c r="AB77" s="124"/>
      <c r="AC77" s="124"/>
      <c r="AE77" s="216"/>
      <c r="AH77" s="3"/>
      <c r="AI77" s="3"/>
    </row>
    <row r="78" spans="2:39" ht="31.2" customHeight="1" x14ac:dyDescent="0.25">
      <c r="B78" s="206"/>
      <c r="C78" s="207"/>
      <c r="D78" s="207"/>
      <c r="E78" s="207"/>
      <c r="F78" s="207"/>
      <c r="G78" s="207"/>
      <c r="H78" s="207"/>
      <c r="I78" s="207"/>
      <c r="J78" s="207"/>
      <c r="K78" s="207"/>
      <c r="L78" s="207"/>
      <c r="M78" s="207"/>
      <c r="N78" s="207"/>
      <c r="O78" s="207"/>
      <c r="P78" s="207"/>
      <c r="S78" s="442" t="s">
        <v>566</v>
      </c>
      <c r="T78" s="442"/>
      <c r="U78" s="442"/>
      <c r="V78" s="124"/>
      <c r="W78" s="124"/>
      <c r="X78" s="124"/>
      <c r="Y78" s="124"/>
      <c r="Z78" s="124"/>
      <c r="AA78" s="124"/>
      <c r="AB78" s="124"/>
      <c r="AC78" s="124"/>
      <c r="AE78" s="217">
        <f>+AE76-'Scheda A Lavori'!E8</f>
        <v>0</v>
      </c>
      <c r="AF78" s="218">
        <f>+AF76-'Scheda A Lavori'!E9</f>
        <v>0</v>
      </c>
      <c r="AG78" s="218">
        <f>+AG76-'Scheda A Lavori'!E10</f>
        <v>0</v>
      </c>
      <c r="AH78" s="218">
        <f>+AH76-'Scheda A Lavori'!E11</f>
        <v>0</v>
      </c>
      <c r="AI78" s="218">
        <f>+AI76-'Scheda A Lavori'!E12</f>
        <v>0</v>
      </c>
    </row>
    <row r="79" spans="2:39" x14ac:dyDescent="0.25">
      <c r="B79" s="443" t="s">
        <v>56</v>
      </c>
      <c r="C79" s="443"/>
      <c r="D79" s="443"/>
      <c r="E79" s="443"/>
      <c r="F79" s="443"/>
      <c r="G79" s="443"/>
      <c r="H79" s="443"/>
      <c r="I79" s="443"/>
      <c r="J79" s="443"/>
      <c r="K79" s="443"/>
      <c r="L79" s="443"/>
      <c r="M79" s="443"/>
      <c r="N79" s="443"/>
      <c r="O79" s="443"/>
      <c r="AH79" s="3"/>
      <c r="AI79" s="3"/>
    </row>
    <row r="80" spans="2:39" ht="34.950000000000003" customHeight="1" x14ac:dyDescent="0.25">
      <c r="B80" s="439" t="s">
        <v>567</v>
      </c>
      <c r="C80" s="440"/>
      <c r="D80" s="440"/>
      <c r="E80" s="440"/>
      <c r="F80" s="440"/>
      <c r="G80" s="440"/>
      <c r="H80" s="440"/>
      <c r="I80" s="440"/>
      <c r="J80" s="440"/>
      <c r="K80" s="440"/>
      <c r="L80" s="440"/>
      <c r="M80" s="440"/>
      <c r="N80" s="440"/>
      <c r="O80" s="440"/>
      <c r="Q80" s="18"/>
      <c r="R80" s="18"/>
      <c r="S80" s="18"/>
      <c r="T80" s="18"/>
      <c r="U80" s="18"/>
      <c r="V80" s="18"/>
      <c r="W80" s="18"/>
      <c r="X80" s="18"/>
      <c r="Y80" s="18"/>
      <c r="Z80" s="18"/>
      <c r="AH80" s="3"/>
      <c r="AI80" s="3"/>
    </row>
    <row r="81" spans="2:35" ht="22.95" customHeight="1" x14ac:dyDescent="0.25">
      <c r="B81" s="439" t="s">
        <v>568</v>
      </c>
      <c r="C81" s="440"/>
      <c r="D81" s="440"/>
      <c r="E81" s="440"/>
      <c r="F81" s="440"/>
      <c r="G81" s="440"/>
      <c r="H81" s="440"/>
      <c r="I81" s="440"/>
      <c r="J81" s="440"/>
      <c r="K81" s="440"/>
      <c r="L81" s="440"/>
      <c r="M81" s="440"/>
      <c r="N81" s="440"/>
      <c r="O81" s="440"/>
      <c r="Q81" s="321"/>
      <c r="R81" s="321"/>
      <c r="S81" s="321"/>
      <c r="T81" s="321"/>
      <c r="U81" s="321"/>
      <c r="V81" s="321"/>
      <c r="W81" s="321"/>
      <c r="X81" s="321"/>
      <c r="Y81" s="321"/>
      <c r="Z81" s="213"/>
      <c r="AH81" s="3"/>
      <c r="AI81" s="3"/>
    </row>
    <row r="82" spans="2:35" x14ac:dyDescent="0.25">
      <c r="B82" s="439" t="s">
        <v>569</v>
      </c>
      <c r="C82" s="440"/>
      <c r="D82" s="440"/>
      <c r="E82" s="440"/>
      <c r="F82" s="440"/>
      <c r="G82" s="440"/>
      <c r="H82" s="440"/>
      <c r="I82" s="440"/>
      <c r="J82" s="440"/>
      <c r="K82" s="440"/>
      <c r="L82" s="440"/>
      <c r="M82" s="440"/>
      <c r="N82" s="440"/>
      <c r="O82" s="440"/>
      <c r="Q82" s="441"/>
      <c r="R82" s="441"/>
      <c r="S82" s="441"/>
      <c r="T82" s="441"/>
      <c r="U82" s="441"/>
      <c r="AH82" s="3"/>
      <c r="AI82" s="3"/>
    </row>
    <row r="83" spans="2:35" x14ac:dyDescent="0.25">
      <c r="B83" s="439" t="s">
        <v>570</v>
      </c>
      <c r="C83" s="440"/>
      <c r="D83" s="440"/>
      <c r="E83" s="440"/>
      <c r="F83" s="440"/>
      <c r="G83" s="440"/>
      <c r="H83" s="440"/>
      <c r="I83" s="440"/>
      <c r="J83" s="440"/>
      <c r="K83" s="440"/>
      <c r="L83" s="208"/>
      <c r="M83" s="208"/>
      <c r="N83" s="208"/>
      <c r="O83" s="208"/>
      <c r="Q83" s="442"/>
      <c r="R83" s="442"/>
      <c r="S83" s="442"/>
      <c r="T83" s="442"/>
      <c r="U83" s="442"/>
      <c r="V83" s="442"/>
      <c r="W83" s="442"/>
      <c r="X83" s="442"/>
      <c r="Y83" s="442"/>
      <c r="Z83" s="18"/>
      <c r="AB83" s="214"/>
      <c r="AH83" s="3"/>
      <c r="AI83" s="3"/>
    </row>
    <row r="84" spans="2:35" x14ac:dyDescent="0.25">
      <c r="B84" s="440" t="s">
        <v>571</v>
      </c>
      <c r="C84" s="440"/>
      <c r="D84" s="440"/>
      <c r="E84" s="440"/>
      <c r="F84" s="440"/>
      <c r="G84" s="440"/>
      <c r="H84" s="440"/>
      <c r="I84" s="440"/>
      <c r="J84" s="440"/>
      <c r="K84" s="440"/>
      <c r="L84" s="440"/>
      <c r="M84" s="440"/>
      <c r="N84" s="440"/>
      <c r="O84" s="440"/>
      <c r="Q84" s="444"/>
      <c r="R84" s="444"/>
      <c r="S84" s="444"/>
      <c r="T84" s="444"/>
      <c r="U84" s="444"/>
      <c r="V84" s="320"/>
      <c r="W84" s="320"/>
      <c r="X84" s="320"/>
      <c r="Y84" s="215"/>
      <c r="Z84" s="215"/>
      <c r="AB84" s="215"/>
      <c r="AH84" s="3"/>
      <c r="AI84" s="3"/>
    </row>
    <row r="85" spans="2:35" ht="15" customHeight="1" x14ac:dyDescent="0.25">
      <c r="B85" s="439" t="s">
        <v>572</v>
      </c>
      <c r="C85" s="440"/>
      <c r="D85" s="440"/>
      <c r="E85" s="440"/>
      <c r="F85" s="440"/>
      <c r="G85" s="440"/>
      <c r="H85" s="440"/>
      <c r="I85" s="440"/>
      <c r="J85" s="440"/>
      <c r="K85" s="440"/>
      <c r="L85" s="440"/>
      <c r="M85" s="440"/>
      <c r="N85" s="440"/>
      <c r="O85" s="208"/>
      <c r="Q85" s="440"/>
      <c r="R85" s="440"/>
      <c r="S85" s="440"/>
      <c r="T85" s="440"/>
      <c r="U85" s="440"/>
      <c r="V85" s="125"/>
      <c r="AH85" s="3"/>
      <c r="AI85" s="3"/>
    </row>
    <row r="86" spans="2:35" ht="15" customHeight="1" x14ac:dyDescent="0.25">
      <c r="B86" s="439" t="s">
        <v>573</v>
      </c>
      <c r="C86" s="440"/>
      <c r="D86" s="440"/>
      <c r="E86" s="440"/>
      <c r="F86" s="440"/>
      <c r="G86" s="440"/>
      <c r="H86" s="440"/>
      <c r="I86" s="440"/>
      <c r="J86" s="440"/>
      <c r="K86" s="440"/>
      <c r="L86" s="440"/>
      <c r="M86" s="440"/>
      <c r="N86" s="440"/>
      <c r="O86" s="208"/>
      <c r="Q86" s="440"/>
      <c r="R86" s="440"/>
      <c r="S86" s="440"/>
      <c r="T86" s="440"/>
      <c r="U86" s="440"/>
      <c r="V86" s="125"/>
      <c r="AH86" s="3"/>
      <c r="AI86" s="3"/>
    </row>
    <row r="87" spans="2:35" ht="29.4" customHeight="1" x14ac:dyDescent="0.25">
      <c r="B87" s="439" t="s">
        <v>574</v>
      </c>
      <c r="C87" s="440"/>
      <c r="D87" s="440"/>
      <c r="E87" s="440"/>
      <c r="F87" s="440"/>
      <c r="G87" s="440"/>
      <c r="H87" s="440"/>
      <c r="I87" s="440"/>
      <c r="J87" s="440"/>
      <c r="K87" s="440"/>
      <c r="L87" s="440"/>
      <c r="M87" s="440"/>
      <c r="N87" s="440"/>
      <c r="O87" s="440"/>
      <c r="Q87" s="440"/>
      <c r="R87" s="440"/>
      <c r="S87" s="440"/>
      <c r="T87" s="440"/>
      <c r="U87" s="440"/>
      <c r="V87" s="125"/>
      <c r="AH87" s="3"/>
      <c r="AI87" s="3"/>
    </row>
    <row r="88" spans="2:35" ht="21.6" customHeight="1" x14ac:dyDescent="0.25">
      <c r="B88" s="439" t="s">
        <v>575</v>
      </c>
      <c r="C88" s="440"/>
      <c r="D88" s="440"/>
      <c r="E88" s="440"/>
      <c r="F88" s="440"/>
      <c r="G88" s="440"/>
      <c r="H88" s="440"/>
      <c r="I88" s="440"/>
      <c r="J88" s="440"/>
      <c r="K88" s="440"/>
      <c r="L88" s="440"/>
      <c r="M88" s="440"/>
      <c r="N88" s="440"/>
      <c r="O88" s="440"/>
      <c r="Q88" s="440"/>
      <c r="R88" s="440"/>
      <c r="S88" s="440"/>
      <c r="T88" s="440"/>
      <c r="U88" s="440"/>
      <c r="V88" s="125"/>
      <c r="AH88" s="3"/>
      <c r="AI88" s="3"/>
    </row>
    <row r="89" spans="2:35" ht="27" customHeight="1" x14ac:dyDescent="0.25">
      <c r="B89" s="445" t="s">
        <v>696</v>
      </c>
      <c r="C89" s="440"/>
      <c r="D89" s="440"/>
      <c r="E89" s="440"/>
      <c r="F89" s="440"/>
      <c r="G89" s="440"/>
      <c r="H89" s="440"/>
      <c r="I89" s="440"/>
      <c r="J89" s="440"/>
      <c r="K89" s="440"/>
      <c r="L89" s="440"/>
      <c r="M89" s="440"/>
      <c r="N89" s="440"/>
      <c r="O89" s="440"/>
      <c r="Q89" s="440"/>
      <c r="R89" s="440"/>
      <c r="S89" s="440"/>
      <c r="T89" s="440"/>
      <c r="U89" s="440"/>
      <c r="V89" s="125"/>
      <c r="AH89" s="3"/>
      <c r="AI89" s="3"/>
    </row>
    <row r="90" spans="2:35" ht="20.399999999999999" customHeight="1" x14ac:dyDescent="0.25">
      <c r="B90" s="439" t="s">
        <v>576</v>
      </c>
      <c r="C90" s="440"/>
      <c r="D90" s="440"/>
      <c r="E90" s="440"/>
      <c r="F90" s="440"/>
      <c r="G90" s="440"/>
      <c r="H90" s="440"/>
      <c r="I90" s="440"/>
      <c r="J90" s="440"/>
      <c r="K90" s="440"/>
      <c r="L90" s="440"/>
      <c r="M90" s="440"/>
      <c r="N90" s="440"/>
      <c r="O90" s="440"/>
      <c r="Q90" s="440"/>
      <c r="R90" s="440"/>
      <c r="S90" s="440"/>
      <c r="T90" s="440"/>
      <c r="U90" s="440"/>
      <c r="V90" s="125"/>
      <c r="AH90" s="3"/>
      <c r="AI90" s="3"/>
    </row>
    <row r="91" spans="2:35" ht="33" customHeight="1" x14ac:dyDescent="0.25">
      <c r="B91" s="439" t="s">
        <v>577</v>
      </c>
      <c r="C91" s="440"/>
      <c r="D91" s="440"/>
      <c r="E91" s="440"/>
      <c r="F91" s="440"/>
      <c r="G91" s="440"/>
      <c r="H91" s="440"/>
      <c r="I91" s="440"/>
      <c r="J91" s="440"/>
      <c r="K91" s="440"/>
      <c r="L91" s="440"/>
      <c r="M91" s="440"/>
      <c r="N91" s="440"/>
      <c r="O91" s="440"/>
      <c r="Q91" s="440"/>
      <c r="R91" s="440"/>
      <c r="S91" s="440"/>
      <c r="T91" s="440"/>
      <c r="U91" s="440"/>
      <c r="V91" s="125"/>
      <c r="AH91" s="3"/>
      <c r="AI91" s="3"/>
    </row>
    <row r="92" spans="2:35" x14ac:dyDescent="0.25">
      <c r="B92" s="209" t="s">
        <v>251</v>
      </c>
      <c r="O92" s="3"/>
      <c r="P92" s="122"/>
      <c r="Q92" s="211" t="s">
        <v>255</v>
      </c>
      <c r="U92" s="212" t="s">
        <v>256</v>
      </c>
      <c r="AH92" s="3"/>
      <c r="AI92" s="3"/>
    </row>
    <row r="93" spans="2:35" ht="15" customHeight="1" x14ac:dyDescent="0.25">
      <c r="B93" s="440" t="s">
        <v>578</v>
      </c>
      <c r="C93" s="440"/>
      <c r="D93" s="440"/>
      <c r="E93" s="440"/>
      <c r="F93" s="440"/>
      <c r="G93" s="440"/>
      <c r="H93" s="440"/>
      <c r="I93" s="440"/>
      <c r="J93" s="440"/>
      <c r="K93" s="440"/>
      <c r="L93" s="440"/>
      <c r="M93" s="440"/>
      <c r="N93" s="440"/>
      <c r="O93" s="440"/>
      <c r="Q93" s="446" t="s">
        <v>579</v>
      </c>
      <c r="R93" s="446"/>
      <c r="S93" s="446"/>
      <c r="T93" s="446"/>
      <c r="U93" s="440" t="s">
        <v>580</v>
      </c>
      <c r="V93" s="440"/>
      <c r="W93" s="440"/>
      <c r="X93" s="440"/>
      <c r="AH93" s="3"/>
      <c r="AI93" s="3"/>
    </row>
    <row r="94" spans="2:35" ht="15" customHeight="1" x14ac:dyDescent="0.25">
      <c r="B94" s="209" t="s">
        <v>252</v>
      </c>
      <c r="C94" s="208"/>
      <c r="D94" s="208"/>
      <c r="E94" s="208"/>
      <c r="F94" s="208"/>
      <c r="O94" s="3"/>
      <c r="Q94" s="446" t="s">
        <v>581</v>
      </c>
      <c r="R94" s="446"/>
      <c r="S94" s="446"/>
      <c r="T94" s="446"/>
      <c r="U94" s="440" t="s">
        <v>582</v>
      </c>
      <c r="V94" s="440"/>
      <c r="W94" s="440"/>
      <c r="X94" s="440"/>
      <c r="AH94" s="3"/>
      <c r="AI94" s="3"/>
    </row>
    <row r="95" spans="2:35" x14ac:dyDescent="0.25">
      <c r="B95" s="440" t="s">
        <v>583</v>
      </c>
      <c r="C95" s="440"/>
      <c r="D95" s="440"/>
      <c r="E95" s="440"/>
      <c r="F95" s="440"/>
      <c r="G95" s="440"/>
      <c r="H95" s="440"/>
      <c r="I95" s="440"/>
      <c r="J95" s="440"/>
      <c r="K95" s="440"/>
      <c r="L95" s="440"/>
      <c r="M95" s="440"/>
      <c r="N95" s="440"/>
      <c r="O95" s="3"/>
      <c r="Q95" s="446" t="s">
        <v>584</v>
      </c>
      <c r="R95" s="446"/>
      <c r="S95" s="446"/>
      <c r="T95" s="446"/>
      <c r="U95" s="440" t="s">
        <v>585</v>
      </c>
      <c r="V95" s="440"/>
      <c r="W95" s="440"/>
      <c r="X95" s="440"/>
      <c r="AH95" s="3"/>
      <c r="AI95" s="3"/>
    </row>
    <row r="96" spans="2:35" x14ac:dyDescent="0.25">
      <c r="B96" s="209" t="s">
        <v>253</v>
      </c>
      <c r="O96" s="3"/>
      <c r="Q96" s="446" t="s">
        <v>586</v>
      </c>
      <c r="R96" s="446"/>
      <c r="S96" s="446"/>
      <c r="T96" s="446"/>
      <c r="U96" s="440" t="s">
        <v>587</v>
      </c>
      <c r="V96" s="440"/>
      <c r="W96" s="440"/>
      <c r="X96" s="440"/>
      <c r="AH96" s="3"/>
      <c r="AI96" s="3"/>
    </row>
    <row r="97" spans="1:39" x14ac:dyDescent="0.25">
      <c r="B97" s="440" t="s">
        <v>588</v>
      </c>
      <c r="C97" s="440"/>
      <c r="D97" s="440"/>
      <c r="E97" s="440"/>
      <c r="F97" s="440"/>
      <c r="G97" s="440"/>
      <c r="H97" s="440"/>
      <c r="I97" s="440"/>
      <c r="J97" s="440"/>
      <c r="K97" s="440"/>
      <c r="L97" s="440"/>
      <c r="M97" s="440"/>
      <c r="N97" s="440"/>
      <c r="O97" s="440"/>
      <c r="Q97" s="446" t="s">
        <v>589</v>
      </c>
      <c r="R97" s="446"/>
      <c r="S97" s="446"/>
      <c r="T97" s="446"/>
      <c r="U97" s="440" t="s">
        <v>590</v>
      </c>
      <c r="V97" s="440"/>
      <c r="W97" s="440"/>
      <c r="X97" s="440"/>
      <c r="AH97" s="3"/>
      <c r="AI97" s="3"/>
    </row>
    <row r="98" spans="1:39" x14ac:dyDescent="0.25">
      <c r="B98" s="440" t="s">
        <v>591</v>
      </c>
      <c r="C98" s="440"/>
      <c r="D98" s="440"/>
      <c r="E98" s="440"/>
      <c r="F98" s="440"/>
      <c r="G98" s="440"/>
      <c r="H98" s="440"/>
      <c r="I98" s="440"/>
      <c r="J98" s="440"/>
      <c r="K98" s="440"/>
      <c r="L98" s="440"/>
      <c r="M98" s="440"/>
      <c r="N98" s="440"/>
      <c r="O98" s="440"/>
      <c r="Q98" s="446" t="s">
        <v>592</v>
      </c>
      <c r="R98" s="446"/>
      <c r="S98" s="446"/>
      <c r="T98" s="446"/>
      <c r="V98" s="208"/>
      <c r="W98" s="208"/>
      <c r="X98" s="208"/>
      <c r="AH98" s="3"/>
      <c r="AI98" s="3"/>
    </row>
    <row r="99" spans="1:39" x14ac:dyDescent="0.25">
      <c r="B99" s="440" t="s">
        <v>593</v>
      </c>
      <c r="C99" s="440"/>
      <c r="D99" s="440"/>
      <c r="E99" s="440"/>
      <c r="F99" s="440"/>
      <c r="G99" s="440"/>
      <c r="H99" s="440"/>
      <c r="I99" s="440"/>
      <c r="J99" s="440"/>
      <c r="K99" s="440"/>
      <c r="L99" s="440"/>
      <c r="M99" s="440"/>
      <c r="N99" s="440"/>
      <c r="O99" s="440"/>
      <c r="AH99" s="3"/>
      <c r="AI99" s="3"/>
    </row>
    <row r="100" spans="1:39" x14ac:dyDescent="0.25">
      <c r="O100" s="3"/>
      <c r="AH100" s="3"/>
      <c r="AI100" s="3"/>
    </row>
    <row r="101" spans="1:39" x14ac:dyDescent="0.25">
      <c r="O101" s="3"/>
      <c r="AH101" s="3"/>
      <c r="AI101" s="3"/>
    </row>
    <row r="102" spans="1:39" x14ac:dyDescent="0.25">
      <c r="B102" s="210"/>
      <c r="C102" s="208"/>
      <c r="D102" s="208"/>
      <c r="E102" s="208"/>
      <c r="F102" s="208"/>
      <c r="M102" s="122"/>
      <c r="N102" s="122"/>
      <c r="O102" s="207"/>
      <c r="P102" s="122"/>
      <c r="AH102" s="3"/>
      <c r="AI102" s="3"/>
    </row>
    <row r="103" spans="1:39" x14ac:dyDescent="0.25">
      <c r="M103" s="122"/>
      <c r="N103" s="122"/>
      <c r="O103" s="207"/>
      <c r="P103" s="122"/>
      <c r="AH103" s="3"/>
      <c r="AI103" s="3"/>
    </row>
    <row r="104" spans="1:39" s="122" customFormat="1" x14ac:dyDescent="0.25">
      <c r="A104" s="11"/>
      <c r="B104" s="82"/>
      <c r="E104" s="3"/>
      <c r="F104" s="3"/>
      <c r="G104" s="3"/>
      <c r="H104" s="3"/>
      <c r="I104" s="3"/>
      <c r="J104" s="3"/>
      <c r="O104" s="207"/>
      <c r="Q104" s="3"/>
      <c r="R104" s="3"/>
      <c r="S104" s="3"/>
      <c r="T104" s="3"/>
      <c r="U104" s="125"/>
      <c r="AD104" s="207"/>
      <c r="AE104" s="126"/>
      <c r="AH104" s="3"/>
      <c r="AI104" s="3"/>
      <c r="AK104" s="3"/>
      <c r="AL104" s="3"/>
      <c r="AM104" s="129"/>
    </row>
    <row r="105" spans="1:39" s="122" customFormat="1" x14ac:dyDescent="0.25">
      <c r="A105" s="11"/>
      <c r="B105" s="82"/>
      <c r="E105" s="3"/>
      <c r="F105" s="3"/>
      <c r="G105" s="3"/>
      <c r="H105" s="3"/>
      <c r="I105" s="3"/>
      <c r="J105" s="3"/>
      <c r="O105" s="207"/>
      <c r="Q105" s="3"/>
      <c r="R105" s="3"/>
      <c r="S105" s="3"/>
      <c r="T105" s="3"/>
      <c r="U105" s="125"/>
      <c r="AD105" s="207"/>
      <c r="AE105" s="126"/>
      <c r="AH105" s="3"/>
      <c r="AI105" s="3"/>
      <c r="AK105" s="3"/>
      <c r="AL105" s="3"/>
      <c r="AM105" s="129"/>
    </row>
    <row r="106" spans="1:39" s="122" customFormat="1" x14ac:dyDescent="0.25">
      <c r="A106" s="11"/>
      <c r="B106" s="82"/>
      <c r="E106" s="3"/>
      <c r="F106" s="3"/>
      <c r="G106" s="3"/>
      <c r="H106" s="3"/>
      <c r="I106" s="3"/>
      <c r="J106" s="3"/>
      <c r="O106" s="207"/>
      <c r="Q106" s="3"/>
      <c r="R106" s="3"/>
      <c r="S106" s="3"/>
      <c r="T106" s="3"/>
      <c r="U106" s="125"/>
      <c r="AD106" s="207"/>
      <c r="AE106" s="126"/>
      <c r="AH106" s="3"/>
      <c r="AI106" s="3"/>
      <c r="AK106" s="3"/>
      <c r="AL106" s="3"/>
      <c r="AM106" s="129"/>
    </row>
    <row r="107" spans="1:39" s="122" customFormat="1" x14ac:dyDescent="0.25">
      <c r="A107" s="11"/>
      <c r="B107" s="82"/>
      <c r="E107" s="3"/>
      <c r="F107" s="3"/>
      <c r="G107" s="3"/>
      <c r="H107" s="3"/>
      <c r="I107" s="3"/>
      <c r="J107" s="3"/>
      <c r="O107" s="207"/>
      <c r="Q107" s="3"/>
      <c r="R107" s="3"/>
      <c r="S107" s="3"/>
      <c r="T107" s="3"/>
      <c r="U107" s="125"/>
      <c r="AD107" s="207"/>
      <c r="AE107" s="126"/>
      <c r="AH107" s="3"/>
      <c r="AI107" s="3"/>
      <c r="AK107" s="3"/>
      <c r="AL107" s="3"/>
      <c r="AM107" s="129"/>
    </row>
    <row r="108" spans="1:39" s="122" customFormat="1" x14ac:dyDescent="0.25">
      <c r="A108" s="11"/>
      <c r="B108" s="82"/>
      <c r="E108" s="3"/>
      <c r="F108" s="3"/>
      <c r="G108" s="3"/>
      <c r="H108" s="3"/>
      <c r="I108" s="3"/>
      <c r="J108" s="3"/>
      <c r="O108" s="207"/>
      <c r="Q108" s="3"/>
      <c r="R108" s="3"/>
      <c r="S108" s="3"/>
      <c r="T108" s="3"/>
      <c r="U108" s="125"/>
      <c r="AD108" s="207"/>
      <c r="AE108" s="126"/>
      <c r="AH108" s="3"/>
      <c r="AI108" s="3"/>
      <c r="AK108" s="3"/>
      <c r="AL108" s="3"/>
      <c r="AM108" s="129"/>
    </row>
    <row r="109" spans="1:39" s="122" customFormat="1" x14ac:dyDescent="0.25">
      <c r="A109" s="11"/>
      <c r="B109" s="440"/>
      <c r="C109" s="440"/>
      <c r="D109" s="440"/>
      <c r="E109" s="440"/>
      <c r="F109" s="440"/>
      <c r="G109" s="3"/>
      <c r="H109" s="3"/>
      <c r="I109" s="3"/>
      <c r="J109" s="3"/>
      <c r="M109" s="3"/>
      <c r="N109" s="3"/>
      <c r="O109" s="124"/>
      <c r="P109" s="3"/>
      <c r="Q109" s="3"/>
      <c r="R109" s="3"/>
      <c r="S109" s="3"/>
      <c r="T109" s="3"/>
      <c r="U109" s="125"/>
      <c r="AD109" s="207"/>
      <c r="AE109" s="126"/>
      <c r="AH109" s="3"/>
      <c r="AI109" s="3"/>
      <c r="AK109" s="3"/>
      <c r="AL109" s="3"/>
      <c r="AM109" s="129"/>
    </row>
    <row r="110" spans="1:39" s="122" customFormat="1" x14ac:dyDescent="0.25">
      <c r="A110" s="11"/>
      <c r="B110" s="440"/>
      <c r="C110" s="440"/>
      <c r="D110" s="440"/>
      <c r="E110" s="440"/>
      <c r="F110" s="440"/>
      <c r="G110" s="3"/>
      <c r="H110" s="3"/>
      <c r="I110" s="3"/>
      <c r="J110" s="3"/>
      <c r="M110" s="3"/>
      <c r="N110" s="3"/>
      <c r="O110" s="124"/>
      <c r="P110" s="3"/>
      <c r="Q110" s="3"/>
      <c r="R110" s="3"/>
      <c r="S110" s="3"/>
      <c r="T110" s="3"/>
      <c r="U110" s="125"/>
      <c r="AD110" s="207"/>
      <c r="AE110" s="126"/>
      <c r="AH110" s="3"/>
      <c r="AI110" s="3"/>
      <c r="AK110" s="3"/>
      <c r="AL110" s="3"/>
      <c r="AM110" s="129"/>
    </row>
    <row r="111" spans="1:39" s="122" customFormat="1" x14ac:dyDescent="0.25">
      <c r="A111" s="11"/>
      <c r="B111" s="440"/>
      <c r="C111" s="440"/>
      <c r="D111" s="440"/>
      <c r="E111" s="440"/>
      <c r="F111" s="440"/>
      <c r="G111" s="3"/>
      <c r="H111" s="3"/>
      <c r="I111" s="3"/>
      <c r="J111" s="3"/>
      <c r="M111" s="3"/>
      <c r="N111" s="3"/>
      <c r="O111" s="124"/>
      <c r="P111" s="3"/>
      <c r="Q111" s="3"/>
      <c r="R111" s="3"/>
      <c r="S111" s="3"/>
      <c r="T111" s="3"/>
      <c r="U111" s="125"/>
      <c r="AD111" s="207"/>
      <c r="AE111" s="126"/>
      <c r="AH111" s="3"/>
      <c r="AI111" s="3"/>
      <c r="AK111" s="3"/>
      <c r="AL111" s="3"/>
      <c r="AM111" s="129"/>
    </row>
    <row r="112" spans="1:39" s="122" customFormat="1" x14ac:dyDescent="0.25">
      <c r="A112" s="11"/>
      <c r="B112" s="123"/>
      <c r="C112" s="3"/>
      <c r="D112" s="3"/>
      <c r="E112" s="3"/>
      <c r="F112" s="3"/>
      <c r="G112" s="3"/>
      <c r="H112" s="3"/>
      <c r="I112" s="3"/>
      <c r="J112" s="3"/>
      <c r="M112" s="3"/>
      <c r="N112" s="3"/>
      <c r="O112" s="124"/>
      <c r="P112" s="3"/>
      <c r="Q112" s="3"/>
      <c r="R112" s="3"/>
      <c r="S112" s="3"/>
      <c r="T112" s="3"/>
      <c r="U112" s="125"/>
      <c r="AD112" s="207"/>
      <c r="AE112" s="126"/>
      <c r="AH112" s="3"/>
      <c r="AI112" s="3"/>
      <c r="AK112" s="3"/>
      <c r="AL112" s="3"/>
      <c r="AM112" s="129"/>
    </row>
    <row r="113" spans="1:39" s="122" customFormat="1" x14ac:dyDescent="0.25">
      <c r="A113" s="11"/>
      <c r="B113" s="123"/>
      <c r="C113" s="3"/>
      <c r="D113" s="3"/>
      <c r="E113" s="3"/>
      <c r="F113" s="3"/>
      <c r="G113" s="3"/>
      <c r="H113" s="3"/>
      <c r="I113" s="3"/>
      <c r="J113" s="3"/>
      <c r="M113" s="3"/>
      <c r="N113" s="3"/>
      <c r="O113" s="124"/>
      <c r="P113" s="3"/>
      <c r="Q113" s="3"/>
      <c r="R113" s="3"/>
      <c r="S113" s="3"/>
      <c r="T113" s="3"/>
      <c r="U113" s="125"/>
      <c r="AD113" s="207"/>
      <c r="AE113" s="126"/>
      <c r="AH113" s="3"/>
      <c r="AI113" s="3"/>
      <c r="AK113" s="3"/>
      <c r="AL113" s="3"/>
      <c r="AM113" s="129"/>
    </row>
    <row r="114" spans="1:39" s="122" customFormat="1" x14ac:dyDescent="0.25">
      <c r="A114" s="11"/>
      <c r="B114" s="123"/>
      <c r="C114" s="3"/>
      <c r="D114" s="3"/>
      <c r="E114" s="3"/>
      <c r="F114" s="3"/>
      <c r="G114" s="3"/>
      <c r="H114" s="3"/>
      <c r="I114" s="3"/>
      <c r="J114" s="3"/>
      <c r="M114" s="3"/>
      <c r="N114" s="3"/>
      <c r="O114" s="124"/>
      <c r="P114" s="3"/>
      <c r="Q114" s="3"/>
      <c r="R114" s="3"/>
      <c r="S114" s="3"/>
      <c r="T114" s="3"/>
      <c r="U114" s="125"/>
      <c r="AD114" s="207"/>
      <c r="AE114" s="126"/>
      <c r="AH114" s="3"/>
      <c r="AI114" s="3"/>
      <c r="AK114" s="3"/>
      <c r="AL114" s="3"/>
      <c r="AM114" s="129"/>
    </row>
    <row r="115" spans="1:39" s="122" customFormat="1" x14ac:dyDescent="0.25">
      <c r="A115" s="11"/>
      <c r="B115" s="123"/>
      <c r="C115" s="3"/>
      <c r="D115" s="3"/>
      <c r="E115" s="3"/>
      <c r="F115" s="3"/>
      <c r="G115" s="3"/>
      <c r="H115" s="3"/>
      <c r="I115" s="3"/>
      <c r="J115" s="3"/>
      <c r="M115" s="3"/>
      <c r="N115" s="3"/>
      <c r="O115" s="124"/>
      <c r="P115" s="3"/>
      <c r="Q115" s="3"/>
      <c r="R115" s="3"/>
      <c r="S115" s="3"/>
      <c r="T115" s="3"/>
      <c r="U115" s="125"/>
      <c r="AD115" s="207"/>
      <c r="AE115" s="126"/>
      <c r="AH115" s="3"/>
      <c r="AI115" s="3"/>
      <c r="AK115" s="3"/>
      <c r="AL115" s="3"/>
      <c r="AM115" s="129"/>
    </row>
    <row r="116" spans="1:39" s="122" customFormat="1" x14ac:dyDescent="0.25">
      <c r="A116" s="11"/>
      <c r="B116" s="123"/>
      <c r="C116" s="3"/>
      <c r="D116" s="3"/>
      <c r="E116" s="3"/>
      <c r="F116" s="3"/>
      <c r="G116" s="3"/>
      <c r="H116" s="3"/>
      <c r="I116" s="3"/>
      <c r="J116" s="3"/>
      <c r="M116" s="3"/>
      <c r="N116" s="3"/>
      <c r="O116" s="124"/>
      <c r="P116" s="3"/>
      <c r="Q116" s="3"/>
      <c r="R116" s="3"/>
      <c r="S116" s="3"/>
      <c r="T116" s="3"/>
      <c r="U116" s="125"/>
      <c r="AD116" s="207"/>
      <c r="AE116" s="126"/>
      <c r="AH116" s="3"/>
      <c r="AI116" s="3"/>
      <c r="AK116" s="3"/>
      <c r="AL116" s="3"/>
      <c r="AM116" s="129"/>
    </row>
    <row r="117" spans="1:39" s="122" customFormat="1" x14ac:dyDescent="0.25">
      <c r="A117" s="11"/>
      <c r="B117" s="123"/>
      <c r="C117" s="3"/>
      <c r="D117" s="3"/>
      <c r="E117" s="3"/>
      <c r="F117" s="3"/>
      <c r="G117" s="3"/>
      <c r="H117" s="3"/>
      <c r="I117" s="3"/>
      <c r="J117" s="3"/>
      <c r="M117" s="3"/>
      <c r="N117" s="3"/>
      <c r="O117" s="124"/>
      <c r="P117" s="3"/>
      <c r="Q117" s="3"/>
      <c r="R117" s="3"/>
      <c r="S117" s="3"/>
      <c r="T117" s="3"/>
      <c r="U117" s="125"/>
      <c r="AD117" s="207"/>
      <c r="AE117" s="126"/>
      <c r="AH117" s="3"/>
      <c r="AI117" s="3"/>
      <c r="AK117" s="3"/>
      <c r="AL117" s="3"/>
      <c r="AM117" s="129"/>
    </row>
    <row r="118" spans="1:39" s="122" customFormat="1" x14ac:dyDescent="0.25">
      <c r="A118" s="11"/>
      <c r="B118" s="123"/>
      <c r="C118" s="3"/>
      <c r="D118" s="3"/>
      <c r="E118" s="3"/>
      <c r="F118" s="3"/>
      <c r="G118" s="3"/>
      <c r="H118" s="3"/>
      <c r="I118" s="3"/>
      <c r="J118" s="3"/>
      <c r="M118" s="3"/>
      <c r="N118" s="3"/>
      <c r="O118" s="124"/>
      <c r="P118" s="3"/>
      <c r="Q118" s="3"/>
      <c r="R118" s="3"/>
      <c r="S118" s="3"/>
      <c r="T118" s="3"/>
      <c r="U118" s="125"/>
      <c r="AD118" s="207"/>
      <c r="AE118" s="126"/>
      <c r="AH118" s="3"/>
      <c r="AI118" s="3"/>
      <c r="AK118" s="3"/>
      <c r="AL118" s="3"/>
      <c r="AM118" s="129"/>
    </row>
    <row r="119" spans="1:39" s="122" customFormat="1" x14ac:dyDescent="0.25">
      <c r="A119" s="11"/>
      <c r="B119" s="123"/>
      <c r="C119" s="3"/>
      <c r="D119" s="3"/>
      <c r="E119" s="3"/>
      <c r="F119" s="3"/>
      <c r="G119" s="3"/>
      <c r="H119" s="3"/>
      <c r="I119" s="3"/>
      <c r="J119" s="3"/>
      <c r="M119" s="3"/>
      <c r="N119" s="3"/>
      <c r="O119" s="124"/>
      <c r="P119" s="3"/>
      <c r="Q119" s="3"/>
      <c r="R119" s="3"/>
      <c r="S119" s="3"/>
      <c r="T119" s="3"/>
      <c r="U119" s="125"/>
      <c r="AD119" s="207"/>
      <c r="AE119" s="126"/>
      <c r="AH119" s="3"/>
      <c r="AI119" s="3"/>
      <c r="AK119" s="3"/>
      <c r="AL119" s="3"/>
      <c r="AM119" s="129"/>
    </row>
    <row r="120" spans="1:39" s="122" customFormat="1" x14ac:dyDescent="0.25">
      <c r="A120" s="11"/>
      <c r="B120" s="123"/>
      <c r="C120" s="3"/>
      <c r="D120" s="3"/>
      <c r="E120" s="3"/>
      <c r="F120" s="3"/>
      <c r="G120" s="3"/>
      <c r="H120" s="3"/>
      <c r="I120" s="3"/>
      <c r="J120" s="3"/>
      <c r="M120" s="3"/>
      <c r="N120" s="3"/>
      <c r="O120" s="124"/>
      <c r="P120" s="3"/>
      <c r="Q120" s="3"/>
      <c r="R120" s="3"/>
      <c r="S120" s="3"/>
      <c r="T120" s="3"/>
      <c r="U120" s="125"/>
      <c r="AD120" s="207"/>
      <c r="AE120" s="126"/>
      <c r="AH120" s="219"/>
      <c r="AI120" s="220"/>
      <c r="AK120" s="3"/>
      <c r="AL120" s="3"/>
      <c r="AM120" s="129"/>
    </row>
    <row r="121" spans="1:39" s="122" customFormat="1" x14ac:dyDescent="0.25">
      <c r="A121" s="11"/>
      <c r="B121" s="123"/>
      <c r="C121" s="3"/>
      <c r="D121" s="3"/>
      <c r="E121" s="3"/>
      <c r="F121" s="3"/>
      <c r="G121" s="3"/>
      <c r="H121" s="3"/>
      <c r="I121" s="3"/>
      <c r="J121" s="3"/>
      <c r="M121" s="3"/>
      <c r="N121" s="3"/>
      <c r="O121" s="124"/>
      <c r="P121" s="3"/>
      <c r="Q121" s="3"/>
      <c r="R121" s="3"/>
      <c r="S121" s="3"/>
      <c r="T121" s="3"/>
      <c r="U121" s="125"/>
      <c r="AD121" s="207"/>
      <c r="AE121" s="126"/>
      <c r="AH121" s="219"/>
      <c r="AI121" s="220"/>
      <c r="AK121" s="3"/>
      <c r="AL121" s="3"/>
      <c r="AM121" s="129"/>
    </row>
    <row r="122" spans="1:39" s="122" customFormat="1" x14ac:dyDescent="0.25">
      <c r="A122" s="11"/>
      <c r="B122" s="123"/>
      <c r="C122" s="3"/>
      <c r="D122" s="3"/>
      <c r="E122" s="3"/>
      <c r="F122" s="3"/>
      <c r="G122" s="3"/>
      <c r="H122" s="3"/>
      <c r="I122" s="3"/>
      <c r="J122" s="3"/>
      <c r="M122" s="3"/>
      <c r="N122" s="3"/>
      <c r="O122" s="124"/>
      <c r="P122" s="3"/>
      <c r="Q122" s="3"/>
      <c r="R122" s="3"/>
      <c r="S122" s="3"/>
      <c r="T122" s="3"/>
      <c r="U122" s="125"/>
      <c r="AD122" s="207"/>
      <c r="AE122" s="126"/>
      <c r="AH122" s="219"/>
      <c r="AI122" s="220"/>
      <c r="AK122" s="3"/>
      <c r="AL122" s="3"/>
      <c r="AM122" s="129"/>
    </row>
    <row r="123" spans="1:39" s="122" customFormat="1" x14ac:dyDescent="0.25">
      <c r="A123" s="11"/>
      <c r="B123" s="123"/>
      <c r="C123" s="3"/>
      <c r="D123" s="3"/>
      <c r="E123" s="3"/>
      <c r="F123" s="3"/>
      <c r="G123" s="3"/>
      <c r="H123" s="3"/>
      <c r="I123" s="3"/>
      <c r="J123" s="3"/>
      <c r="M123" s="3"/>
      <c r="N123" s="3"/>
      <c r="O123" s="124"/>
      <c r="P123" s="3"/>
      <c r="Q123" s="3"/>
      <c r="R123" s="3"/>
      <c r="S123" s="3"/>
      <c r="T123" s="3"/>
      <c r="U123" s="125"/>
      <c r="AD123" s="207"/>
      <c r="AE123" s="126"/>
      <c r="AH123" s="219"/>
      <c r="AI123" s="220"/>
      <c r="AK123" s="3"/>
      <c r="AL123" s="3"/>
      <c r="AM123" s="129"/>
    </row>
    <row r="124" spans="1:39" s="122" customFormat="1" x14ac:dyDescent="0.25">
      <c r="A124" s="11"/>
      <c r="B124" s="123"/>
      <c r="C124" s="3"/>
      <c r="D124" s="3"/>
      <c r="E124" s="3"/>
      <c r="F124" s="3"/>
      <c r="G124" s="3"/>
      <c r="H124" s="3"/>
      <c r="I124" s="3"/>
      <c r="J124" s="3"/>
      <c r="M124" s="3"/>
      <c r="N124" s="3"/>
      <c r="O124" s="124"/>
      <c r="P124" s="3"/>
      <c r="Q124" s="3"/>
      <c r="R124" s="3"/>
      <c r="S124" s="3"/>
      <c r="T124" s="3"/>
      <c r="U124" s="125"/>
      <c r="AD124" s="207"/>
      <c r="AE124" s="126"/>
      <c r="AH124" s="219"/>
      <c r="AI124" s="220"/>
      <c r="AK124" s="3"/>
      <c r="AL124" s="3"/>
      <c r="AM124" s="129"/>
    </row>
    <row r="125" spans="1:39" s="122" customFormat="1" x14ac:dyDescent="0.25">
      <c r="A125" s="11"/>
      <c r="B125" s="123"/>
      <c r="C125" s="3"/>
      <c r="D125" s="3"/>
      <c r="E125" s="3"/>
      <c r="F125" s="3"/>
      <c r="G125" s="3"/>
      <c r="H125" s="3"/>
      <c r="I125" s="3"/>
      <c r="J125" s="3"/>
      <c r="M125" s="3"/>
      <c r="N125" s="3"/>
      <c r="O125" s="124"/>
      <c r="P125" s="3"/>
      <c r="Q125" s="3"/>
      <c r="R125" s="3"/>
      <c r="S125" s="3"/>
      <c r="T125" s="3"/>
      <c r="U125" s="125"/>
      <c r="AD125" s="207"/>
      <c r="AE125" s="126"/>
      <c r="AH125" s="219"/>
      <c r="AI125" s="220"/>
      <c r="AK125" s="3"/>
      <c r="AL125" s="3"/>
      <c r="AM125" s="129"/>
    </row>
    <row r="126" spans="1:39" s="122" customFormat="1" x14ac:dyDescent="0.25">
      <c r="A126" s="11"/>
      <c r="B126" s="123"/>
      <c r="C126" s="3"/>
      <c r="D126" s="3"/>
      <c r="E126" s="3"/>
      <c r="F126" s="3"/>
      <c r="G126" s="3"/>
      <c r="H126" s="3"/>
      <c r="I126" s="3"/>
      <c r="J126" s="3"/>
      <c r="M126" s="3"/>
      <c r="N126" s="3"/>
      <c r="O126" s="124"/>
      <c r="P126" s="3"/>
      <c r="Q126" s="3"/>
      <c r="R126" s="3"/>
      <c r="S126" s="3"/>
      <c r="T126" s="3"/>
      <c r="U126" s="125"/>
      <c r="AD126" s="207"/>
      <c r="AE126" s="126"/>
      <c r="AH126" s="219"/>
      <c r="AI126" s="220"/>
      <c r="AK126" s="3"/>
      <c r="AL126" s="3"/>
      <c r="AM126" s="129"/>
    </row>
    <row r="127" spans="1:39" s="122" customFormat="1" x14ac:dyDescent="0.25">
      <c r="A127" s="11"/>
      <c r="B127" s="123"/>
      <c r="C127" s="3"/>
      <c r="D127" s="3"/>
      <c r="E127" s="3"/>
      <c r="F127" s="3"/>
      <c r="G127" s="3"/>
      <c r="H127" s="3"/>
      <c r="I127" s="3"/>
      <c r="J127" s="3"/>
      <c r="M127" s="3"/>
      <c r="N127" s="3"/>
      <c r="O127" s="124"/>
      <c r="P127" s="3"/>
      <c r="Q127" s="3"/>
      <c r="R127" s="3"/>
      <c r="S127" s="3"/>
      <c r="T127" s="3"/>
      <c r="U127" s="125"/>
      <c r="AD127" s="207"/>
      <c r="AE127" s="126"/>
      <c r="AH127" s="219"/>
      <c r="AI127" s="220"/>
      <c r="AK127" s="3"/>
      <c r="AL127" s="3"/>
      <c r="AM127" s="129"/>
    </row>
    <row r="128" spans="1:39" s="122" customFormat="1" x14ac:dyDescent="0.25">
      <c r="A128" s="11"/>
      <c r="B128" s="123"/>
      <c r="C128" s="3"/>
      <c r="D128" s="3"/>
      <c r="E128" s="3"/>
      <c r="F128" s="3"/>
      <c r="G128" s="3"/>
      <c r="H128" s="3"/>
      <c r="I128" s="3"/>
      <c r="J128" s="3"/>
      <c r="M128" s="3"/>
      <c r="N128" s="3"/>
      <c r="O128" s="124"/>
      <c r="P128" s="3"/>
      <c r="Q128" s="3"/>
      <c r="R128" s="3"/>
      <c r="S128" s="3"/>
      <c r="T128" s="3"/>
      <c r="U128" s="125"/>
      <c r="AD128" s="207"/>
      <c r="AE128" s="126"/>
      <c r="AH128" s="219"/>
      <c r="AI128" s="220"/>
      <c r="AK128" s="3"/>
      <c r="AL128" s="3"/>
      <c r="AM128" s="129"/>
    </row>
    <row r="129" spans="1:39" s="122" customFormat="1" x14ac:dyDescent="0.25">
      <c r="A129" s="11"/>
      <c r="B129" s="123"/>
      <c r="C129" s="3"/>
      <c r="D129" s="3"/>
      <c r="E129" s="3"/>
      <c r="F129" s="3"/>
      <c r="G129" s="3"/>
      <c r="H129" s="3"/>
      <c r="I129" s="3"/>
      <c r="J129" s="3"/>
      <c r="M129" s="3"/>
      <c r="N129" s="3"/>
      <c r="O129" s="124"/>
      <c r="P129" s="3"/>
      <c r="Q129" s="3"/>
      <c r="R129" s="3"/>
      <c r="S129" s="3"/>
      <c r="T129" s="3"/>
      <c r="U129" s="125"/>
      <c r="AD129" s="207"/>
      <c r="AE129" s="126"/>
      <c r="AH129" s="219"/>
      <c r="AI129" s="220"/>
      <c r="AK129" s="3"/>
      <c r="AL129" s="3"/>
      <c r="AM129" s="129"/>
    </row>
    <row r="130" spans="1:39" s="122" customFormat="1" x14ac:dyDescent="0.25">
      <c r="A130" s="11"/>
      <c r="B130" s="123"/>
      <c r="C130" s="3"/>
      <c r="D130" s="3"/>
      <c r="E130" s="3"/>
      <c r="F130" s="3"/>
      <c r="G130" s="3"/>
      <c r="H130" s="3"/>
      <c r="I130" s="3"/>
      <c r="J130" s="3"/>
      <c r="M130" s="3"/>
      <c r="N130" s="3"/>
      <c r="O130" s="124"/>
      <c r="P130" s="3"/>
      <c r="Q130" s="3"/>
      <c r="R130" s="3"/>
      <c r="S130" s="3"/>
      <c r="T130" s="3"/>
      <c r="U130" s="125"/>
      <c r="AD130" s="207"/>
      <c r="AE130" s="126"/>
      <c r="AH130" s="219"/>
      <c r="AI130" s="220"/>
      <c r="AK130" s="3"/>
      <c r="AL130" s="3"/>
      <c r="AM130" s="129"/>
    </row>
    <row r="131" spans="1:39" s="122" customFormat="1" x14ac:dyDescent="0.25">
      <c r="A131" s="11"/>
      <c r="B131" s="123"/>
      <c r="C131" s="3"/>
      <c r="D131" s="3"/>
      <c r="E131" s="3"/>
      <c r="F131" s="3"/>
      <c r="G131" s="3"/>
      <c r="H131" s="3"/>
      <c r="I131" s="3"/>
      <c r="J131" s="3"/>
      <c r="M131" s="3"/>
      <c r="N131" s="3"/>
      <c r="O131" s="124"/>
      <c r="P131" s="3"/>
      <c r="Q131" s="3"/>
      <c r="R131" s="3"/>
      <c r="S131" s="3"/>
      <c r="T131" s="3"/>
      <c r="U131" s="125"/>
      <c r="AD131" s="207"/>
      <c r="AE131" s="126"/>
      <c r="AH131" s="219"/>
      <c r="AI131" s="220"/>
      <c r="AK131" s="3"/>
      <c r="AL131" s="3"/>
      <c r="AM131" s="129"/>
    </row>
    <row r="132" spans="1:39" s="122" customFormat="1" x14ac:dyDescent="0.25">
      <c r="A132" s="11"/>
      <c r="B132" s="123"/>
      <c r="C132" s="3"/>
      <c r="D132" s="3"/>
      <c r="E132" s="3"/>
      <c r="F132" s="3"/>
      <c r="G132" s="3"/>
      <c r="H132" s="3"/>
      <c r="I132" s="3"/>
      <c r="J132" s="3"/>
      <c r="M132" s="3"/>
      <c r="N132" s="3"/>
      <c r="O132" s="124"/>
      <c r="P132" s="3"/>
      <c r="Q132" s="3"/>
      <c r="R132" s="3"/>
      <c r="S132" s="3"/>
      <c r="T132" s="3"/>
      <c r="U132" s="125"/>
      <c r="AD132" s="207"/>
      <c r="AE132" s="126"/>
      <c r="AH132" s="219"/>
      <c r="AI132" s="220"/>
      <c r="AK132" s="3"/>
      <c r="AL132" s="3"/>
      <c r="AM132" s="129"/>
    </row>
    <row r="133" spans="1:39" s="122" customFormat="1" x14ac:dyDescent="0.25">
      <c r="A133" s="11"/>
      <c r="B133" s="123"/>
      <c r="C133" s="3"/>
      <c r="D133" s="3"/>
      <c r="E133" s="3"/>
      <c r="F133" s="3"/>
      <c r="G133" s="3"/>
      <c r="H133" s="3"/>
      <c r="I133" s="3"/>
      <c r="J133" s="3"/>
      <c r="M133" s="3"/>
      <c r="N133" s="3"/>
      <c r="O133" s="124"/>
      <c r="P133" s="3"/>
      <c r="Q133" s="3"/>
      <c r="R133" s="3"/>
      <c r="S133" s="3"/>
      <c r="T133" s="3"/>
      <c r="U133" s="125"/>
      <c r="AD133" s="207"/>
      <c r="AE133" s="126"/>
      <c r="AH133" s="219"/>
      <c r="AI133" s="220"/>
      <c r="AK133" s="3"/>
      <c r="AL133" s="3"/>
      <c r="AM133" s="129"/>
    </row>
    <row r="134" spans="1:39" s="122" customFormat="1" x14ac:dyDescent="0.25">
      <c r="A134" s="11"/>
      <c r="B134" s="123"/>
      <c r="C134" s="3"/>
      <c r="D134" s="3"/>
      <c r="E134" s="3"/>
      <c r="F134" s="3"/>
      <c r="G134" s="3"/>
      <c r="H134" s="3"/>
      <c r="I134" s="3"/>
      <c r="J134" s="3"/>
      <c r="M134" s="3"/>
      <c r="N134" s="3"/>
      <c r="O134" s="124"/>
      <c r="P134" s="3"/>
      <c r="Q134" s="3"/>
      <c r="R134" s="3"/>
      <c r="S134" s="3"/>
      <c r="T134" s="3"/>
      <c r="U134" s="125"/>
      <c r="AD134" s="207"/>
      <c r="AE134" s="126"/>
      <c r="AH134" s="219"/>
      <c r="AI134" s="220"/>
      <c r="AK134" s="3"/>
      <c r="AL134" s="3"/>
      <c r="AM134" s="129"/>
    </row>
    <row r="135" spans="1:39" s="122" customFormat="1" x14ac:dyDescent="0.25">
      <c r="A135" s="11"/>
      <c r="B135" s="123"/>
      <c r="C135" s="3"/>
      <c r="D135" s="3"/>
      <c r="E135" s="3"/>
      <c r="F135" s="3"/>
      <c r="G135" s="3"/>
      <c r="H135" s="3"/>
      <c r="I135" s="3"/>
      <c r="J135" s="3"/>
      <c r="M135" s="3"/>
      <c r="N135" s="3"/>
      <c r="O135" s="124"/>
      <c r="P135" s="3"/>
      <c r="Q135" s="3"/>
      <c r="R135" s="3"/>
      <c r="S135" s="3"/>
      <c r="T135" s="3"/>
      <c r="U135" s="125"/>
      <c r="AD135" s="207"/>
      <c r="AE135" s="126"/>
      <c r="AH135" s="219"/>
      <c r="AI135" s="220"/>
      <c r="AK135" s="3"/>
      <c r="AL135" s="3"/>
      <c r="AM135" s="129"/>
    </row>
    <row r="136" spans="1:39" s="122" customFormat="1" x14ac:dyDescent="0.25">
      <c r="A136" s="11"/>
      <c r="B136" s="123"/>
      <c r="C136" s="3"/>
      <c r="D136" s="3"/>
      <c r="E136" s="3"/>
      <c r="F136" s="3"/>
      <c r="G136" s="3"/>
      <c r="H136" s="3"/>
      <c r="I136" s="3"/>
      <c r="J136" s="3"/>
      <c r="M136" s="3"/>
      <c r="N136" s="3"/>
      <c r="O136" s="124"/>
      <c r="P136" s="3"/>
      <c r="Q136" s="3"/>
      <c r="R136" s="3"/>
      <c r="S136" s="3"/>
      <c r="T136" s="3"/>
      <c r="U136" s="125"/>
      <c r="AD136" s="207"/>
      <c r="AE136" s="126"/>
      <c r="AH136" s="219"/>
      <c r="AI136" s="220"/>
      <c r="AK136" s="3"/>
      <c r="AL136" s="3"/>
      <c r="AM136" s="129"/>
    </row>
    <row r="137" spans="1:39" s="122" customFormat="1" x14ac:dyDescent="0.25">
      <c r="A137" s="11"/>
      <c r="B137" s="123"/>
      <c r="C137" s="3"/>
      <c r="D137" s="3"/>
      <c r="E137" s="3"/>
      <c r="F137" s="3"/>
      <c r="G137" s="3"/>
      <c r="H137" s="3"/>
      <c r="I137" s="3"/>
      <c r="J137" s="3"/>
      <c r="M137" s="3"/>
      <c r="N137" s="3"/>
      <c r="O137" s="124"/>
      <c r="P137" s="3"/>
      <c r="Q137" s="3"/>
      <c r="R137" s="3"/>
      <c r="S137" s="3"/>
      <c r="T137" s="3"/>
      <c r="U137" s="125"/>
      <c r="AD137" s="207"/>
      <c r="AE137" s="126"/>
      <c r="AH137" s="219"/>
      <c r="AI137" s="220"/>
      <c r="AK137" s="3"/>
      <c r="AL137" s="3"/>
      <c r="AM137" s="129"/>
    </row>
    <row r="138" spans="1:39" s="122" customFormat="1" x14ac:dyDescent="0.25">
      <c r="A138" s="11"/>
      <c r="B138" s="123"/>
      <c r="C138" s="3"/>
      <c r="D138" s="3"/>
      <c r="E138" s="3"/>
      <c r="F138" s="3"/>
      <c r="G138" s="3"/>
      <c r="H138" s="3"/>
      <c r="I138" s="3"/>
      <c r="J138" s="3"/>
      <c r="M138" s="3"/>
      <c r="N138" s="3"/>
      <c r="O138" s="124"/>
      <c r="P138" s="3"/>
      <c r="Q138" s="3"/>
      <c r="R138" s="3"/>
      <c r="S138" s="3"/>
      <c r="T138" s="3"/>
      <c r="U138" s="125"/>
      <c r="AD138" s="207"/>
      <c r="AE138" s="126"/>
      <c r="AH138" s="219"/>
      <c r="AI138" s="220"/>
      <c r="AK138" s="3"/>
      <c r="AL138" s="3"/>
      <c r="AM138" s="129"/>
    </row>
    <row r="139" spans="1:39" s="122" customFormat="1" x14ac:dyDescent="0.25">
      <c r="A139" s="11"/>
      <c r="B139" s="123"/>
      <c r="C139" s="3"/>
      <c r="D139" s="3"/>
      <c r="E139" s="3"/>
      <c r="F139" s="3"/>
      <c r="G139" s="3"/>
      <c r="H139" s="3"/>
      <c r="I139" s="3"/>
      <c r="J139" s="3"/>
      <c r="M139" s="3"/>
      <c r="N139" s="3"/>
      <c r="O139" s="124"/>
      <c r="P139" s="3"/>
      <c r="Q139" s="3"/>
      <c r="R139" s="3"/>
      <c r="S139" s="3"/>
      <c r="T139" s="3"/>
      <c r="U139" s="125"/>
      <c r="AD139" s="207"/>
      <c r="AE139" s="126"/>
      <c r="AH139" s="219"/>
      <c r="AI139" s="220"/>
      <c r="AK139" s="3"/>
      <c r="AL139" s="3"/>
      <c r="AM139" s="129"/>
    </row>
    <row r="140" spans="1:39" s="122" customFormat="1" x14ac:dyDescent="0.25">
      <c r="A140" s="11"/>
      <c r="B140" s="123"/>
      <c r="C140" s="3"/>
      <c r="D140" s="3"/>
      <c r="E140" s="3"/>
      <c r="F140" s="3"/>
      <c r="G140" s="3"/>
      <c r="H140" s="3"/>
      <c r="I140" s="3"/>
      <c r="J140" s="3"/>
      <c r="M140" s="3"/>
      <c r="N140" s="3"/>
      <c r="O140" s="124"/>
      <c r="P140" s="3"/>
      <c r="Q140" s="3"/>
      <c r="R140" s="3"/>
      <c r="S140" s="3"/>
      <c r="T140" s="3"/>
      <c r="U140" s="125"/>
      <c r="AD140" s="207"/>
      <c r="AE140" s="126"/>
      <c r="AH140" s="219"/>
      <c r="AI140" s="220"/>
      <c r="AK140" s="3"/>
      <c r="AL140" s="3"/>
      <c r="AM140" s="129"/>
    </row>
    <row r="141" spans="1:39" s="122" customFormat="1" x14ac:dyDescent="0.25">
      <c r="A141" s="11"/>
      <c r="B141" s="123"/>
      <c r="C141" s="3"/>
      <c r="D141" s="3"/>
      <c r="E141" s="3"/>
      <c r="F141" s="3"/>
      <c r="G141" s="3"/>
      <c r="H141" s="3"/>
      <c r="I141" s="3"/>
      <c r="J141" s="3"/>
      <c r="M141" s="3"/>
      <c r="N141" s="3"/>
      <c r="O141" s="124"/>
      <c r="P141" s="3"/>
      <c r="Q141" s="3"/>
      <c r="R141" s="3"/>
      <c r="S141" s="3"/>
      <c r="T141" s="3"/>
      <c r="U141" s="125"/>
      <c r="AD141" s="207"/>
      <c r="AE141" s="126"/>
      <c r="AH141" s="219"/>
      <c r="AI141" s="220"/>
      <c r="AK141" s="3"/>
      <c r="AL141" s="3"/>
      <c r="AM141" s="129"/>
    </row>
    <row r="142" spans="1:39" s="122" customFormat="1" x14ac:dyDescent="0.25">
      <c r="A142" s="11"/>
      <c r="B142" s="123"/>
      <c r="C142" s="3"/>
      <c r="D142" s="3"/>
      <c r="E142" s="3"/>
      <c r="F142" s="3"/>
      <c r="G142" s="3"/>
      <c r="H142" s="3"/>
      <c r="I142" s="3"/>
      <c r="J142" s="3"/>
      <c r="M142" s="3"/>
      <c r="N142" s="3"/>
      <c r="O142" s="124"/>
      <c r="P142" s="3"/>
      <c r="Q142" s="3"/>
      <c r="R142" s="3"/>
      <c r="S142" s="3"/>
      <c r="T142" s="3"/>
      <c r="U142" s="125"/>
      <c r="AD142" s="207"/>
      <c r="AE142" s="126"/>
      <c r="AH142" s="219"/>
      <c r="AI142" s="220"/>
      <c r="AK142" s="3"/>
      <c r="AL142" s="3"/>
      <c r="AM142" s="129"/>
    </row>
    <row r="143" spans="1:39" x14ac:dyDescent="0.25">
      <c r="L143" s="122"/>
    </row>
    <row r="144" spans="1:39" x14ac:dyDescent="0.25">
      <c r="L144" s="122"/>
    </row>
    <row r="145" spans="12:12" x14ac:dyDescent="0.25">
      <c r="L145" s="122"/>
    </row>
    <row r="146" spans="12:12" x14ac:dyDescent="0.25">
      <c r="L146" s="122"/>
    </row>
    <row r="147" spans="12:12" x14ac:dyDescent="0.25">
      <c r="L147" s="122"/>
    </row>
    <row r="148" spans="12:12" x14ac:dyDescent="0.25">
      <c r="L148" s="122"/>
    </row>
    <row r="149" spans="12:12" x14ac:dyDescent="0.25">
      <c r="L149" s="122"/>
    </row>
    <row r="150" spans="12:12" x14ac:dyDescent="0.25">
      <c r="L150" s="122"/>
    </row>
    <row r="151" spans="12:12" x14ac:dyDescent="0.25">
      <c r="L151" s="122"/>
    </row>
    <row r="152" spans="12:12" x14ac:dyDescent="0.25">
      <c r="L152" s="122"/>
    </row>
    <row r="153" spans="12:12" x14ac:dyDescent="0.25">
      <c r="L153" s="122"/>
    </row>
    <row r="154" spans="12:12" x14ac:dyDescent="0.25">
      <c r="L154" s="122"/>
    </row>
    <row r="155" spans="12:12" x14ac:dyDescent="0.25">
      <c r="L155" s="122"/>
    </row>
    <row r="156" spans="12:12" x14ac:dyDescent="0.25">
      <c r="L156" s="122"/>
    </row>
    <row r="157" spans="12:12" x14ac:dyDescent="0.25">
      <c r="L157" s="122"/>
    </row>
    <row r="158" spans="12:12" x14ac:dyDescent="0.25">
      <c r="L158" s="122"/>
    </row>
    <row r="159" spans="12:12" x14ac:dyDescent="0.25">
      <c r="L159" s="122"/>
    </row>
    <row r="160" spans="12:12" x14ac:dyDescent="0.25">
      <c r="L160" s="122"/>
    </row>
    <row r="161" spans="12:12" x14ac:dyDescent="0.25">
      <c r="L161" s="122"/>
    </row>
    <row r="162" spans="12:12" x14ac:dyDescent="0.25">
      <c r="L162" s="122"/>
    </row>
    <row r="163" spans="12:12" x14ac:dyDescent="0.25">
      <c r="L163" s="122"/>
    </row>
    <row r="164" spans="12:12" x14ac:dyDescent="0.25">
      <c r="L164" s="122"/>
    </row>
    <row r="165" spans="12:12" x14ac:dyDescent="0.25">
      <c r="L165" s="122"/>
    </row>
    <row r="166" spans="12:12" x14ac:dyDescent="0.25">
      <c r="L166" s="122"/>
    </row>
    <row r="167" spans="12:12" x14ac:dyDescent="0.25">
      <c r="L167" s="122"/>
    </row>
    <row r="168" spans="12:12" x14ac:dyDescent="0.25">
      <c r="L168" s="122"/>
    </row>
    <row r="169" spans="12:12" x14ac:dyDescent="0.25">
      <c r="L169" s="122"/>
    </row>
    <row r="170" spans="12:12" x14ac:dyDescent="0.25">
      <c r="L170" s="122"/>
    </row>
    <row r="171" spans="12:12" x14ac:dyDescent="0.25">
      <c r="L171" s="122"/>
    </row>
    <row r="172" spans="12:12" x14ac:dyDescent="0.25">
      <c r="L172" s="122"/>
    </row>
  </sheetData>
  <autoFilter ref="A6:AM76" xr:uid="{00000000-0009-0000-0000-000003000000}"/>
  <mergeCells count="90">
    <mergeCell ref="AI7:AI8"/>
    <mergeCell ref="AJ7:AJ8"/>
    <mergeCell ref="AK7:AK8"/>
    <mergeCell ref="AB6:AB8"/>
    <mergeCell ref="AC6:AC8"/>
    <mergeCell ref="AE7:AE8"/>
    <mergeCell ref="AF7:AF8"/>
    <mergeCell ref="AG7:AG8"/>
    <mergeCell ref="AH7:AH8"/>
    <mergeCell ref="M6:M8"/>
    <mergeCell ref="N6:N8"/>
    <mergeCell ref="O6:O8"/>
    <mergeCell ref="AA6:AA8"/>
    <mergeCell ref="Q7:Q8"/>
    <mergeCell ref="R7:R8"/>
    <mergeCell ref="S7:S8"/>
    <mergeCell ref="T7:T8"/>
    <mergeCell ref="U7:U8"/>
    <mergeCell ref="V7:V8"/>
    <mergeCell ref="W7:W8"/>
    <mergeCell ref="Z7:Z8"/>
    <mergeCell ref="B109:F109"/>
    <mergeCell ref="B110:F110"/>
    <mergeCell ref="B111:F111"/>
    <mergeCell ref="B6:B8"/>
    <mergeCell ref="C6:C8"/>
    <mergeCell ref="D6:D8"/>
    <mergeCell ref="E6:E8"/>
    <mergeCell ref="F6:F8"/>
    <mergeCell ref="B97:O97"/>
    <mergeCell ref="B87:O87"/>
    <mergeCell ref="B84:O84"/>
    <mergeCell ref="B81:O81"/>
    <mergeCell ref="B60:P60"/>
    <mergeCell ref="B10:Y10"/>
    <mergeCell ref="B31:P31"/>
    <mergeCell ref="K7:K8"/>
    <mergeCell ref="Q97:T97"/>
    <mergeCell ref="U97:X97"/>
    <mergeCell ref="Q98:T98"/>
    <mergeCell ref="Q96:T96"/>
    <mergeCell ref="U96:X96"/>
    <mergeCell ref="U95:X95"/>
    <mergeCell ref="B90:O90"/>
    <mergeCell ref="Q90:U90"/>
    <mergeCell ref="B91:O91"/>
    <mergeCell ref="Q91:U91"/>
    <mergeCell ref="B93:O93"/>
    <mergeCell ref="Q93:T93"/>
    <mergeCell ref="U93:X93"/>
    <mergeCell ref="B99:O99"/>
    <mergeCell ref="Q84:U84"/>
    <mergeCell ref="B85:N85"/>
    <mergeCell ref="Q85:U85"/>
    <mergeCell ref="B86:N86"/>
    <mergeCell ref="Q86:U86"/>
    <mergeCell ref="B98:O98"/>
    <mergeCell ref="Q87:U87"/>
    <mergeCell ref="B88:O88"/>
    <mergeCell ref="Q88:U88"/>
    <mergeCell ref="B89:O89"/>
    <mergeCell ref="Q89:U89"/>
    <mergeCell ref="Q94:T94"/>
    <mergeCell ref="U94:X94"/>
    <mergeCell ref="B95:N95"/>
    <mergeCell ref="Q95:T95"/>
    <mergeCell ref="B82:O82"/>
    <mergeCell ref="Q82:U82"/>
    <mergeCell ref="B83:K83"/>
    <mergeCell ref="Q83:Y83"/>
    <mergeCell ref="Y60:AB60"/>
    <mergeCell ref="S78:U78"/>
    <mergeCell ref="B79:O79"/>
    <mergeCell ref="B80:O80"/>
    <mergeCell ref="B35:P35"/>
    <mergeCell ref="B46:P46"/>
    <mergeCell ref="Y46:AB46"/>
    <mergeCell ref="B48:P48"/>
    <mergeCell ref="B1:AB1"/>
    <mergeCell ref="B2:AB2"/>
    <mergeCell ref="B4:AB4"/>
    <mergeCell ref="I6:K6"/>
    <mergeCell ref="Q6:Y6"/>
    <mergeCell ref="X7:Y7"/>
    <mergeCell ref="G6:G8"/>
    <mergeCell ref="H6:H8"/>
    <mergeCell ref="I7:I8"/>
    <mergeCell ref="J7:J8"/>
    <mergeCell ref="P6:P8"/>
    <mergeCell ref="L6:L8"/>
  </mergeCells>
  <phoneticPr fontId="3" type="noConversion"/>
  <printOptions horizontalCentered="1"/>
  <pageMargins left="0" right="0" top="0.55118110236220474" bottom="0.55118110236220474" header="0.31496062992125984" footer="0.31496062992125984"/>
  <pageSetup paperSize="8" scale="65" fitToHeight="0" orientation="landscape" r:id="rId1"/>
  <headerFooter alignWithMargins="0"/>
  <rowBreaks count="2" manualBreakCount="2">
    <brk id="59" max="25" man="1"/>
    <brk id="78"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64"/>
  <sheetViews>
    <sheetView view="pageBreakPreview" topLeftCell="B24" zoomScale="55" zoomScaleNormal="70" zoomScaleSheetLayoutView="55" workbookViewId="0">
      <selection activeCell="B15" sqref="B15"/>
    </sheetView>
  </sheetViews>
  <sheetFormatPr defaultColWidth="9.109375" defaultRowHeight="13.2" x14ac:dyDescent="0.25"/>
  <cols>
    <col min="1" max="1" width="9.109375" style="84" hidden="1" customWidth="1"/>
    <col min="2" max="2" width="25.44140625" style="84" customWidth="1"/>
    <col min="3" max="3" width="22.33203125" style="84" customWidth="1"/>
    <col min="4" max="4" width="35.44140625" style="85" customWidth="1"/>
    <col min="5" max="5" width="21.5546875" style="84" customWidth="1"/>
    <col min="6" max="6" width="23.33203125" style="84" customWidth="1"/>
    <col min="7" max="7" width="22.109375" style="84" customWidth="1"/>
    <col min="8" max="8" width="10.88671875" style="84" bestFit="1" customWidth="1"/>
    <col min="9" max="9" width="9.5546875" style="85" customWidth="1"/>
    <col min="10" max="10" width="13.33203125" style="84" customWidth="1"/>
    <col min="11" max="11" width="9.109375" style="84"/>
    <col min="12" max="12" width="13" style="84" customWidth="1"/>
    <col min="13" max="13" width="9.109375" style="84"/>
    <col min="14" max="14" width="28.6640625" style="84" customWidth="1"/>
    <col min="15" max="15" width="32" style="84" customWidth="1"/>
    <col min="16" max="16" width="9.33203125" style="84" bestFit="1" customWidth="1"/>
    <col min="17" max="21" width="14.109375" style="84" customWidth="1"/>
    <col min="22" max="24" width="12.44140625" style="84" customWidth="1"/>
    <col min="25" max="25" width="9.109375" style="84"/>
    <col min="26" max="29" width="9.109375" style="84" hidden="1" customWidth="1"/>
    <col min="30" max="30" width="19" style="84" customWidth="1"/>
    <col min="31" max="31" width="28.5546875" style="84" hidden="1" customWidth="1"/>
    <col min="32" max="32" width="16" style="84" customWidth="1"/>
    <col min="33" max="33" width="23.6640625" style="84" customWidth="1"/>
    <col min="34" max="34" width="12" style="84" bestFit="1" customWidth="1"/>
    <col min="35" max="37" width="9.109375" style="84"/>
    <col min="38" max="38" width="10.5546875" style="84" bestFit="1" customWidth="1"/>
    <col min="39" max="16384" width="9.109375" style="84"/>
  </cols>
  <sheetData>
    <row r="1" spans="2:30" ht="15" x14ac:dyDescent="0.25">
      <c r="B1" s="465" t="s">
        <v>594</v>
      </c>
      <c r="C1" s="466"/>
      <c r="D1" s="466"/>
      <c r="E1" s="466"/>
      <c r="F1" s="466"/>
      <c r="G1" s="466"/>
      <c r="H1" s="466"/>
      <c r="I1" s="466"/>
      <c r="J1" s="466"/>
      <c r="K1" s="466"/>
      <c r="L1" s="466"/>
      <c r="M1" s="466"/>
      <c r="N1" s="466"/>
      <c r="O1" s="466"/>
    </row>
    <row r="2" spans="2:30" ht="15" x14ac:dyDescent="0.25">
      <c r="B2" s="467" t="s">
        <v>212</v>
      </c>
      <c r="C2" s="468"/>
      <c r="D2" s="468"/>
      <c r="E2" s="468"/>
      <c r="F2" s="468"/>
      <c r="G2" s="468"/>
      <c r="H2" s="468"/>
      <c r="I2" s="468"/>
      <c r="J2" s="468"/>
      <c r="K2" s="468"/>
      <c r="L2" s="468"/>
      <c r="M2" s="468"/>
      <c r="N2" s="468"/>
      <c r="O2" s="468"/>
    </row>
    <row r="3" spans="2:30" ht="15" x14ac:dyDescent="0.25">
      <c r="B3" s="467" t="s">
        <v>595</v>
      </c>
      <c r="C3" s="466"/>
      <c r="D3" s="466"/>
      <c r="E3" s="466"/>
      <c r="F3" s="466"/>
      <c r="G3" s="466"/>
      <c r="H3" s="466"/>
      <c r="I3" s="466"/>
      <c r="J3" s="466"/>
      <c r="K3" s="466"/>
      <c r="L3" s="466"/>
      <c r="M3" s="86"/>
      <c r="N3" s="86"/>
      <c r="O3" s="86"/>
    </row>
    <row r="4" spans="2:30" ht="15.6" x14ac:dyDescent="0.25">
      <c r="B4" s="467" t="s">
        <v>596</v>
      </c>
      <c r="C4" s="467"/>
      <c r="D4" s="467"/>
      <c r="E4" s="467"/>
      <c r="F4" s="467"/>
      <c r="G4" s="467"/>
      <c r="H4" s="467"/>
      <c r="I4" s="467"/>
      <c r="J4" s="467"/>
      <c r="K4" s="467"/>
      <c r="L4" s="467"/>
      <c r="M4" s="467"/>
      <c r="N4" s="467"/>
      <c r="O4" s="467"/>
    </row>
    <row r="5" spans="2:30" ht="17.399999999999999" x14ac:dyDescent="0.25">
      <c r="B5" s="87"/>
    </row>
    <row r="6" spans="2:30" s="83" customFormat="1" ht="12" x14ac:dyDescent="0.25">
      <c r="B6" s="470" t="s">
        <v>597</v>
      </c>
      <c r="C6" s="470" t="s">
        <v>598</v>
      </c>
      <c r="D6" s="470" t="s">
        <v>599</v>
      </c>
      <c r="E6" s="470" t="s">
        <v>600</v>
      </c>
      <c r="F6" s="470" t="s">
        <v>601</v>
      </c>
      <c r="G6" s="470" t="s">
        <v>602</v>
      </c>
      <c r="H6" s="469" t="s">
        <v>603</v>
      </c>
      <c r="I6" s="469" t="s">
        <v>604</v>
      </c>
      <c r="J6" s="472" t="s">
        <v>605</v>
      </c>
      <c r="K6" s="472" t="s">
        <v>606</v>
      </c>
      <c r="L6" s="472" t="s">
        <v>607</v>
      </c>
      <c r="M6" s="469" t="s">
        <v>608</v>
      </c>
      <c r="N6" s="469"/>
      <c r="O6" s="473" t="s">
        <v>609</v>
      </c>
      <c r="AD6" s="118"/>
    </row>
    <row r="7" spans="2:30" s="83" customFormat="1" ht="12" x14ac:dyDescent="0.25">
      <c r="B7" s="470"/>
      <c r="C7" s="471"/>
      <c r="D7" s="470"/>
      <c r="E7" s="470"/>
      <c r="F7" s="471"/>
      <c r="G7" s="471"/>
      <c r="H7" s="471"/>
      <c r="I7" s="470"/>
      <c r="J7" s="472"/>
      <c r="K7" s="472"/>
      <c r="L7" s="472"/>
      <c r="M7" s="469" t="s">
        <v>610</v>
      </c>
      <c r="N7" s="469" t="s">
        <v>611</v>
      </c>
      <c r="O7" s="474"/>
      <c r="AD7" s="118"/>
    </row>
    <row r="8" spans="2:30" s="83" customFormat="1" ht="55.2" customHeight="1" x14ac:dyDescent="0.25">
      <c r="B8" s="470"/>
      <c r="C8" s="471"/>
      <c r="D8" s="470"/>
      <c r="E8" s="470"/>
      <c r="F8" s="471"/>
      <c r="G8" s="471"/>
      <c r="H8" s="471"/>
      <c r="I8" s="470"/>
      <c r="J8" s="472"/>
      <c r="K8" s="472"/>
      <c r="L8" s="472"/>
      <c r="M8" s="469"/>
      <c r="N8" s="469"/>
      <c r="O8" s="475"/>
      <c r="AD8" s="118"/>
    </row>
    <row r="9" spans="2:30" s="83" customFormat="1" ht="22.8" x14ac:dyDescent="0.25">
      <c r="B9" s="88" t="s">
        <v>612</v>
      </c>
      <c r="C9" s="89" t="s">
        <v>613</v>
      </c>
      <c r="D9" s="89" t="s">
        <v>613</v>
      </c>
      <c r="E9" s="89" t="s">
        <v>613</v>
      </c>
      <c r="F9" s="89" t="s">
        <v>613</v>
      </c>
      <c r="G9" s="89" t="s">
        <v>613</v>
      </c>
      <c r="H9" s="89" t="s">
        <v>614</v>
      </c>
      <c r="I9" s="89" t="s">
        <v>613</v>
      </c>
      <c r="J9" s="89" t="s">
        <v>250</v>
      </c>
      <c r="K9" s="89" t="s">
        <v>250</v>
      </c>
      <c r="L9" s="89" t="s">
        <v>615</v>
      </c>
      <c r="M9" s="89" t="s">
        <v>43</v>
      </c>
      <c r="N9" s="89" t="s">
        <v>44</v>
      </c>
      <c r="O9" s="89" t="s">
        <v>613</v>
      </c>
      <c r="U9" s="116"/>
      <c r="AD9" s="119"/>
    </row>
    <row r="10" spans="2:30" ht="15.6" x14ac:dyDescent="0.25">
      <c r="B10" s="481" t="s">
        <v>257</v>
      </c>
      <c r="C10" s="482"/>
      <c r="D10" s="482"/>
      <c r="E10" s="482"/>
      <c r="F10" s="91"/>
      <c r="G10" s="91"/>
      <c r="H10" s="92"/>
      <c r="I10" s="90"/>
      <c r="J10" s="92"/>
      <c r="K10" s="92"/>
      <c r="L10" s="92"/>
      <c r="M10" s="92"/>
      <c r="N10" s="92"/>
      <c r="O10" s="108"/>
    </row>
    <row r="11" spans="2:30" ht="75" x14ac:dyDescent="0.25">
      <c r="B11" s="93" t="str">
        <f>'Scheda D Lavori'!B11</f>
        <v>L80001070202202300001</v>
      </c>
      <c r="C11" s="94" t="str">
        <f>'Scheda D Lavori'!D11</f>
        <v>G41B21003100005</v>
      </c>
      <c r="D11" s="94" t="str">
        <f>'Scheda D Lavori'!O11</f>
        <v>S.P. ex  S.S. n°413 "Romana" - Intervento di Ristrutturazione Antisismica del tratto golenale del Ponte sul fiume Po in Comune di San Benedetto Po</v>
      </c>
      <c r="E11" s="94" t="str">
        <f>'Scheda D Lavori'!F11</f>
        <v xml:space="preserve">Luca Bondesani </v>
      </c>
      <c r="F11" s="95">
        <f>'Scheda D Lavori'!Q11</f>
        <v>24250000</v>
      </c>
      <c r="G11" s="95">
        <f>'Scheda D Lavori'!U11</f>
        <v>24250000</v>
      </c>
      <c r="H11" s="94" t="s">
        <v>616</v>
      </c>
      <c r="I11" s="109">
        <v>1</v>
      </c>
      <c r="J11" s="94" t="s">
        <v>617</v>
      </c>
      <c r="K11" s="94" t="s">
        <v>617</v>
      </c>
      <c r="L11" s="94">
        <v>1</v>
      </c>
      <c r="M11" s="109"/>
      <c r="N11" s="110"/>
      <c r="O11" s="111"/>
    </row>
    <row r="12" spans="2:30" ht="45" x14ac:dyDescent="0.25">
      <c r="B12" s="93" t="str">
        <f>'Scheda D Lavori'!B12</f>
        <v>L80001070202202300002</v>
      </c>
      <c r="C12" s="94" t="str">
        <f>'Scheda D Lavori'!D12</f>
        <v>G11B20000360007</v>
      </c>
      <c r="D12" s="94" t="str">
        <f>'Scheda D Lavori'!O12</f>
        <v>Riqualificazione mediante nuova Rotatoria dell'incrocio tra la SP n. 7 e la ex SS n. 236 in loc. Contino</v>
      </c>
      <c r="E12" s="94" t="str">
        <f>'Scheda D Lavori'!F12</f>
        <v>Antonio Covino</v>
      </c>
      <c r="F12" s="95">
        <f>'Scheda D Lavori'!Q12</f>
        <v>1175000</v>
      </c>
      <c r="G12" s="95">
        <f>'Scheda D Lavori'!U12</f>
        <v>1175000</v>
      </c>
      <c r="H12" s="94" t="s">
        <v>618</v>
      </c>
      <c r="I12" s="109">
        <f>'Scheda D Lavori'!P12</f>
        <v>2</v>
      </c>
      <c r="J12" s="94" t="s">
        <v>617</v>
      </c>
      <c r="K12" s="94" t="s">
        <v>617</v>
      </c>
      <c r="L12" s="94">
        <v>2</v>
      </c>
      <c r="M12" s="109"/>
      <c r="N12" s="110"/>
      <c r="O12" s="111"/>
    </row>
    <row r="13" spans="2:30" ht="60" x14ac:dyDescent="0.25">
      <c r="B13" s="93" t="str">
        <f>'Scheda D Lavori'!B13</f>
        <v>L80001070202202300005</v>
      </c>
      <c r="C13" s="94" t="str">
        <f>'Scheda D Lavori'!D13</f>
        <v>G51B18000070005</v>
      </c>
      <c r="D13" s="94" t="str">
        <f>'Scheda D Lavori'!O13</f>
        <v>PO.PE. Asse dell'Oltrepò:  completamento 1° lotto collegamento SP exSS 413 e SP exSS 496 . 3° stralcio.</v>
      </c>
      <c r="E13" s="94" t="str">
        <f>'Scheda D Lavori'!F13</f>
        <v xml:space="preserve">Antonio Covino </v>
      </c>
      <c r="F13" s="95">
        <f>'Scheda D Lavori'!Q13</f>
        <v>7500000</v>
      </c>
      <c r="G13" s="95">
        <f>'Scheda D Lavori'!U13</f>
        <v>7500000</v>
      </c>
      <c r="H13" s="94" t="s">
        <v>618</v>
      </c>
      <c r="I13" s="109" t="str">
        <f>'Scheda D Lavori'!P13</f>
        <v>2</v>
      </c>
      <c r="J13" s="94" t="s">
        <v>617</v>
      </c>
      <c r="K13" s="94" t="s">
        <v>617</v>
      </c>
      <c r="L13" s="94">
        <v>2</v>
      </c>
      <c r="M13" s="109"/>
      <c r="N13" s="110"/>
      <c r="O13" s="111"/>
    </row>
    <row r="14" spans="2:30" ht="75" x14ac:dyDescent="0.25">
      <c r="B14" s="93" t="str">
        <f>'Scheda D Lavori'!B14</f>
        <v>L80001070202201900044</v>
      </c>
      <c r="C14" s="94" t="str">
        <f>'Scheda D Lavori'!D14</f>
        <v>G61B18000050005</v>
      </c>
      <c r="D14" s="94" t="str">
        <f>'Scheda D Lavori'!O14</f>
        <v>GRONDA NORD - Variante alle Ex SS 343 "Asolana" e 358 " di Castelnuovo". 2°  Lotto, 2° stralcio di collegamento tra loc. Fenilrosso e la SP 51 "Viadanese"</v>
      </c>
      <c r="E14" s="94" t="str">
        <f>'Scheda D Lavori'!F14</f>
        <v xml:space="preserve">Antonio Covino </v>
      </c>
      <c r="F14" s="95">
        <f>'Scheda D Lavori'!Q14</f>
        <v>7100000</v>
      </c>
      <c r="G14" s="95">
        <f>'Scheda D Lavori'!U14</f>
        <v>7100000</v>
      </c>
      <c r="H14" s="94" t="s">
        <v>618</v>
      </c>
      <c r="I14" s="109">
        <f>'Scheda D Lavori'!P14</f>
        <v>2</v>
      </c>
      <c r="J14" s="94" t="s">
        <v>617</v>
      </c>
      <c r="K14" s="94" t="s">
        <v>617</v>
      </c>
      <c r="L14" s="94">
        <v>2</v>
      </c>
      <c r="M14" s="109"/>
      <c r="N14" s="110"/>
      <c r="O14" s="111"/>
    </row>
    <row r="15" spans="2:30" ht="60" x14ac:dyDescent="0.25">
      <c r="B15" s="93" t="str">
        <f>'Scheda D Lavori'!B15</f>
        <v>L80001070202201900055</v>
      </c>
      <c r="C15" s="94" t="str">
        <f>'Scheda D Lavori'!D15</f>
        <v>G77H22002610001</v>
      </c>
      <c r="D15" s="94" t="str">
        <f>'Scheda D Lavori'!O15</f>
        <v>S.P. 17 "Postumia" 2° lotto di riqualificazione dal Km. 5 +350 al Km. 6 +860 nei Comuni di GAZOLDO d/I e MARCARIA.</v>
      </c>
      <c r="E15" s="94" t="str">
        <f>'Scheda D Lavori'!F15</f>
        <v>Paolo Agosti</v>
      </c>
      <c r="F15" s="95">
        <f>'Scheda D Lavori'!Q15</f>
        <v>2100000</v>
      </c>
      <c r="G15" s="95">
        <f>'Scheda D Lavori'!U15</f>
        <v>2100000</v>
      </c>
      <c r="H15" s="94" t="s">
        <v>618</v>
      </c>
      <c r="I15" s="109">
        <f>'Scheda D Lavori'!P15</f>
        <v>2</v>
      </c>
      <c r="J15" s="94" t="s">
        <v>617</v>
      </c>
      <c r="K15" s="94" t="s">
        <v>617</v>
      </c>
      <c r="L15" s="94">
        <v>2</v>
      </c>
      <c r="M15" s="109"/>
      <c r="N15" s="110"/>
      <c r="O15" s="111"/>
    </row>
    <row r="16" spans="2:30" ht="56.4" customHeight="1" x14ac:dyDescent="0.25">
      <c r="B16" s="93" t="str">
        <f>'Scheda D Lavori'!B16</f>
        <v>L80001070202202300006</v>
      </c>
      <c r="C16" s="94" t="str">
        <f>'Scheda D Lavori'!D16</f>
        <v>G97H20001680007</v>
      </c>
      <c r="D16" s="94" t="str">
        <f>'Scheda D Lavori'!O16</f>
        <v>Adeguamento della rotatoria di via Poggio Reale in comune  di Mantova</v>
      </c>
      <c r="E16" s="94" t="str">
        <f>'Scheda D Lavori'!F16</f>
        <v>Antonio Covino</v>
      </c>
      <c r="F16" s="95">
        <f>'Scheda D Lavori'!Q16</f>
        <v>305000</v>
      </c>
      <c r="G16" s="95">
        <f>'Scheda D Lavori'!U16</f>
        <v>305000</v>
      </c>
      <c r="H16" s="23" t="s">
        <v>618</v>
      </c>
      <c r="I16" s="23">
        <f>+'[1]Scheda D'!P16</f>
        <v>1</v>
      </c>
      <c r="J16" s="114" t="s">
        <v>262</v>
      </c>
      <c r="K16" s="23" t="s">
        <v>617</v>
      </c>
      <c r="L16" s="114">
        <v>1</v>
      </c>
      <c r="M16" s="109"/>
      <c r="N16" s="110"/>
      <c r="O16" s="111"/>
    </row>
    <row r="17" spans="2:30" ht="45" x14ac:dyDescent="0.25">
      <c r="B17" s="93" t="str">
        <f>'Scheda D Lavori'!B17</f>
        <v>L80001070202202300007</v>
      </c>
      <c r="C17" s="94" t="str">
        <f>'Scheda D Lavori'!D17</f>
        <v>G77H21000120005</v>
      </c>
      <c r="D17" s="94" t="str">
        <f>'Scheda D Lavori'!O17</f>
        <v xml:space="preserve">Ristrutturazione ponte sulla S.P. n.78 sul Fiume Oglio in Comune di Marcaria </v>
      </c>
      <c r="E17" s="94" t="str">
        <f>'Scheda D Lavori'!F17</f>
        <v>Antonio Covino</v>
      </c>
      <c r="F17" s="95">
        <f>'Scheda D Lavori'!Q17</f>
        <v>1564000</v>
      </c>
      <c r="G17" s="95">
        <f>'Scheda D Lavori'!U17</f>
        <v>1564000</v>
      </c>
      <c r="H17" s="94" t="s">
        <v>618</v>
      </c>
      <c r="I17" s="109">
        <f>'Scheda D Lavori'!P17</f>
        <v>1</v>
      </c>
      <c r="J17" s="94" t="s">
        <v>617</v>
      </c>
      <c r="K17" s="94" t="s">
        <v>617</v>
      </c>
      <c r="L17" s="94">
        <v>2</v>
      </c>
      <c r="M17" s="109"/>
      <c r="N17" s="110"/>
      <c r="O17" s="111"/>
    </row>
    <row r="18" spans="2:30" ht="75" x14ac:dyDescent="0.25">
      <c r="B18" s="93" t="str">
        <f>'Scheda D Lavori'!B18</f>
        <v>L80001070202202300004</v>
      </c>
      <c r="C18" s="94" t="str">
        <f>'Scheda D Lavori'!D18</f>
        <v>G47H22002040001</v>
      </c>
      <c r="D18" s="94" t="str">
        <f>'Scheda D Lavori'!O18</f>
        <v>Riqualificazione mediante nuova intersezione sulla SP 16 via San Martino e realizzazione nuovo ingresso allevamento Bompieri in Comune di Ceresara</v>
      </c>
      <c r="E18" s="94" t="str">
        <f>'Scheda D Lavori'!F18</f>
        <v>Verona Luca</v>
      </c>
      <c r="F18" s="95">
        <f>'Scheda D Lavori'!Q18</f>
        <v>420000</v>
      </c>
      <c r="G18" s="95">
        <f>'Scheda D Lavori'!U18</f>
        <v>420000</v>
      </c>
      <c r="H18" s="94" t="s">
        <v>618</v>
      </c>
      <c r="I18" s="109">
        <f>'Scheda D Lavori'!P18</f>
        <v>2</v>
      </c>
      <c r="J18" s="94" t="s">
        <v>617</v>
      </c>
      <c r="K18" s="94" t="s">
        <v>617</v>
      </c>
      <c r="L18" s="94">
        <v>1</v>
      </c>
      <c r="M18" s="109"/>
      <c r="N18" s="110"/>
      <c r="O18" s="111"/>
    </row>
    <row r="19" spans="2:30" ht="75" x14ac:dyDescent="0.25">
      <c r="B19" s="93" t="str">
        <f>'Scheda D Lavori'!B19</f>
        <v>L80001070202202100038</v>
      </c>
      <c r="C19" s="94"/>
      <c r="D19" s="94" t="str">
        <f>'Scheda D Lavori'!O19</f>
        <v>Rete stradale della Provincia di Mantova: Interventi di messa in sicurezza del corpo stradale - 1° 2°3°4°5° Reparto Stradale - Anno - 2024</v>
      </c>
      <c r="E19" s="94" t="str">
        <f>'Scheda D Lavori'!F19</f>
        <v>Barbara Bresciani</v>
      </c>
      <c r="F19" s="95">
        <f>'Scheda D Lavori'!Q19</f>
        <v>1000000</v>
      </c>
      <c r="G19" s="95">
        <f>'Scheda D Lavori'!U19</f>
        <v>1000000</v>
      </c>
      <c r="H19" s="94" t="s">
        <v>618</v>
      </c>
      <c r="I19" s="109">
        <f>'Scheda D Lavori'!P19</f>
        <v>1</v>
      </c>
      <c r="J19" s="94" t="s">
        <v>617</v>
      </c>
      <c r="K19" s="94" t="s">
        <v>617</v>
      </c>
      <c r="L19" s="94">
        <v>2</v>
      </c>
      <c r="M19" s="109"/>
      <c r="N19" s="110"/>
      <c r="O19" s="111"/>
    </row>
    <row r="20" spans="2:30" ht="87.6" customHeight="1" x14ac:dyDescent="0.25">
      <c r="B20" s="93" t="str">
        <f>'Scheda D Lavori'!B20</f>
        <v>L80001070202202300018</v>
      </c>
      <c r="C20" s="94" t="str">
        <f>'Scheda D Lavori'!D20</f>
        <v>G27H20001670001</v>
      </c>
      <c r="D20" s="94" t="str">
        <f>'Scheda D Lavori'!O20</f>
        <v>Interventi di manutenzione straordinaria, compresi ponti e viadotti, su strade di competenza provinciale - DM 29.05.2020 (L. 145/2018) - Anno 2024</v>
      </c>
      <c r="E20" s="94" t="str">
        <f>'Scheda D Lavori'!F20</f>
        <v>Paola Matricciani</v>
      </c>
      <c r="F20" s="95">
        <f>'Scheda D Lavori'!Q20</f>
        <v>252889.41</v>
      </c>
      <c r="G20" s="95">
        <f>'Scheda D Lavori'!U20</f>
        <v>252889.41</v>
      </c>
      <c r="H20" s="94" t="s">
        <v>618</v>
      </c>
      <c r="I20" s="109">
        <f>'Scheda D Lavori'!P20</f>
        <v>1</v>
      </c>
      <c r="J20" s="94" t="s">
        <v>617</v>
      </c>
      <c r="K20" s="94" t="s">
        <v>617</v>
      </c>
      <c r="L20" s="94">
        <v>2</v>
      </c>
      <c r="M20" s="109"/>
      <c r="N20" s="110"/>
      <c r="O20" s="111"/>
    </row>
    <row r="21" spans="2:30" ht="45" x14ac:dyDescent="0.25">
      <c r="B21" s="93" t="str">
        <f>'Scheda D Lavori'!B21</f>
        <v>L80001070202202300019</v>
      </c>
      <c r="C21" s="94" t="str">
        <f>'Scheda D Lavori'!D21</f>
        <v>G17H22002710001</v>
      </c>
      <c r="D21" s="94" t="str">
        <f>'Scheda D Lavori'!O21</f>
        <v>Manutenzione straordinaria reparti stradali - DM 9 maggio 2022 - anno 2024</v>
      </c>
      <c r="E21" s="94" t="str">
        <f>'Scheda D Lavori'!F21</f>
        <v>Barbara Bresciani</v>
      </c>
      <c r="F21" s="95">
        <f>'Scheda D Lavori'!Q21</f>
        <v>907817.91</v>
      </c>
      <c r="G21" s="95">
        <f>'Scheda D Lavori'!U21</f>
        <v>907817.91</v>
      </c>
      <c r="H21" s="94" t="s">
        <v>618</v>
      </c>
      <c r="I21" s="109">
        <f>'Scheda D Lavori'!P21</f>
        <v>1</v>
      </c>
      <c r="J21" s="94" t="s">
        <v>617</v>
      </c>
      <c r="K21" s="94" t="s">
        <v>617</v>
      </c>
      <c r="L21" s="94">
        <v>2</v>
      </c>
      <c r="M21" s="109"/>
      <c r="N21" s="110"/>
      <c r="O21" s="111"/>
    </row>
    <row r="22" spans="2:30" ht="60" x14ac:dyDescent="0.25">
      <c r="B22" s="93" t="str">
        <f>'Scheda D Lavori'!B22</f>
        <v>L80001070202202300026</v>
      </c>
      <c r="C22" s="94"/>
      <c r="D22" s="94" t="str">
        <f>'Scheda D Lavori'!O22</f>
        <v xml:space="preserve">Inteventi di manutenzione straordinaria  sulle strade di competenza provinciale - Anno 2024 con sanzioni Autovelox </v>
      </c>
      <c r="E22" s="94" t="str">
        <f>'Scheda D Lavori'!F22</f>
        <v>Paola Matricciani</v>
      </c>
      <c r="F22" s="95">
        <f>'Scheda D Lavori'!Q22</f>
        <v>600000</v>
      </c>
      <c r="G22" s="95">
        <f>'Scheda D Lavori'!U22</f>
        <v>600000</v>
      </c>
      <c r="H22" s="94" t="s">
        <v>618</v>
      </c>
      <c r="I22" s="109">
        <f>'Scheda D Lavori'!P22</f>
        <v>1</v>
      </c>
      <c r="J22" s="94" t="s">
        <v>617</v>
      </c>
      <c r="K22" s="94" t="s">
        <v>617</v>
      </c>
      <c r="L22" s="94">
        <v>2</v>
      </c>
      <c r="M22" s="109"/>
      <c r="N22" s="110"/>
      <c r="O22" s="111"/>
    </row>
    <row r="23" spans="2:30" ht="60" x14ac:dyDescent="0.25">
      <c r="B23" s="93" t="str">
        <f>'Scheda D Lavori'!B23</f>
        <v>L80001070202202200010</v>
      </c>
      <c r="C23" s="94"/>
      <c r="D23" s="94" t="str">
        <f>'Scheda D Lavori'!O23</f>
        <v>Interventi di manutenzione straordinaria su strade di competenza provinciale - Anno 2024 - fondi DM 123/2020</v>
      </c>
      <c r="E23" s="94" t="str">
        <f>'Scheda D Lavori'!F23</f>
        <v>Barbara Bresciani</v>
      </c>
      <c r="F23" s="95">
        <f>'Scheda D Lavori'!Q23</f>
        <v>2279492.5699999998</v>
      </c>
      <c r="G23" s="95">
        <f>'Scheda D Lavori'!U23</f>
        <v>2279492.5699999998</v>
      </c>
      <c r="H23" s="94" t="s">
        <v>618</v>
      </c>
      <c r="I23" s="109">
        <f>'Scheda D Lavori'!P23</f>
        <v>1</v>
      </c>
      <c r="J23" s="94" t="s">
        <v>617</v>
      </c>
      <c r="K23" s="94" t="s">
        <v>617</v>
      </c>
      <c r="L23" s="94">
        <v>2</v>
      </c>
      <c r="M23" s="109"/>
      <c r="N23" s="110"/>
      <c r="O23" s="111"/>
    </row>
    <row r="24" spans="2:30" ht="90" x14ac:dyDescent="0.25">
      <c r="B24" s="93" t="str">
        <f>'Scheda D Lavori'!B24</f>
        <v>L80001070202202100032</v>
      </c>
      <c r="C24" s="94" t="str">
        <f>'Scheda D Lavori'!D24</f>
        <v>G27H20002160002</v>
      </c>
      <c r="D24" s="94" t="str">
        <f>'Scheda D Lavori'!O24</f>
        <v>interventi di manutenzione straordinaria dell'impalcato del ponte sulla SP n.44 sul Fiume Secchia in località Bondanello di Moglia, per il ripristino della capacità portante</v>
      </c>
      <c r="E24" s="94" t="str">
        <f>'Scheda D Lavori'!F24</f>
        <v>Barbara Bresciani</v>
      </c>
      <c r="F24" s="95">
        <f>'Scheda D Lavori'!Q24</f>
        <v>1000000</v>
      </c>
      <c r="G24" s="95">
        <f>'Scheda D Lavori'!U24</f>
        <v>1000000</v>
      </c>
      <c r="H24" s="94" t="s">
        <v>618</v>
      </c>
      <c r="I24" s="109">
        <f>'Scheda D Lavori'!P24</f>
        <v>1</v>
      </c>
      <c r="J24" s="94" t="s">
        <v>617</v>
      </c>
      <c r="K24" s="94" t="s">
        <v>617</v>
      </c>
      <c r="L24" s="94">
        <v>2</v>
      </c>
      <c r="M24" s="109"/>
      <c r="N24" s="110"/>
      <c r="O24" s="111"/>
    </row>
    <row r="25" spans="2:30" ht="75" x14ac:dyDescent="0.25">
      <c r="B25" s="93" t="str">
        <f>'Scheda D Lavori'!B25</f>
        <v>L80001070202202100033</v>
      </c>
      <c r="C25" s="94" t="str">
        <f>'Scheda D Lavori'!D25</f>
        <v>G57H21000670002</v>
      </c>
      <c r="D25" s="94" t="str">
        <f>'Scheda D Lavori'!O25</f>
        <v>intervento di manutenzione straordinaria del ponte sulla SP ex SS 420 sul canale Navarolo -  in Comune di Commessaggio per il ripristino della capacità portante</v>
      </c>
      <c r="E25" s="94" t="str">
        <f>'Scheda D Lavori'!F25</f>
        <v>Barbara Bresciani</v>
      </c>
      <c r="F25" s="95">
        <f>'Scheda D Lavori'!Q25</f>
        <v>900000</v>
      </c>
      <c r="G25" s="95">
        <f>'Scheda D Lavori'!U25</f>
        <v>900000</v>
      </c>
      <c r="H25" s="94" t="s">
        <v>618</v>
      </c>
      <c r="I25" s="109">
        <f>'Scheda D Lavori'!P25</f>
        <v>1</v>
      </c>
      <c r="J25" s="94" t="s">
        <v>617</v>
      </c>
      <c r="K25" s="94" t="s">
        <v>617</v>
      </c>
      <c r="L25" s="94">
        <v>2</v>
      </c>
      <c r="M25" s="109"/>
      <c r="N25" s="110"/>
      <c r="O25" s="111"/>
    </row>
    <row r="26" spans="2:30" ht="75" x14ac:dyDescent="0.25">
      <c r="B26" s="93" t="str">
        <f>'Scheda D Lavori'!B26</f>
        <v>L80001070202202100034</v>
      </c>
      <c r="C26" s="94" t="str">
        <f>'Scheda D Lavori'!D26</f>
        <v>G57H21000660002</v>
      </c>
      <c r="D26" s="94" t="str">
        <f>'Scheda D Lavori'!O26</f>
        <v>intervento di manutenzione straordinaria del ponte sulla SP ex SS 420 sul canale Sabbioncelli in Comune di  Sabbioneta per il ripristino della capacità portante</v>
      </c>
      <c r="E26" s="94" t="str">
        <f>'Scheda D Lavori'!F26</f>
        <v>Barbara Bresciani</v>
      </c>
      <c r="F26" s="95">
        <f>'Scheda D Lavori'!Q26</f>
        <v>850000</v>
      </c>
      <c r="G26" s="95">
        <f>'Scheda D Lavori'!U26</f>
        <v>850000</v>
      </c>
      <c r="H26" s="94" t="s">
        <v>618</v>
      </c>
      <c r="I26" s="109">
        <f>'Scheda D Lavori'!P26</f>
        <v>1</v>
      </c>
      <c r="J26" s="94" t="s">
        <v>617</v>
      </c>
      <c r="K26" s="94" t="s">
        <v>617</v>
      </c>
      <c r="L26" s="94">
        <v>2</v>
      </c>
      <c r="M26" s="109"/>
      <c r="N26" s="110"/>
      <c r="O26" s="111"/>
    </row>
    <row r="27" spans="2:30" ht="45" x14ac:dyDescent="0.25">
      <c r="B27" s="93" t="str">
        <f>'Scheda D Lavori'!B27</f>
        <v>L80001070202202100030</v>
      </c>
      <c r="C27" s="94" t="str">
        <f>'Scheda D Lavori'!D27</f>
        <v>G17H21026670003</v>
      </c>
      <c r="D27" s="94" t="str">
        <f>'Scheda D Lavori'!O27</f>
        <v xml:space="preserve">Ristrutturazione del ponte S.P. n. 33 sul canale Fissero-Tartarto in Comune di Roncoferraro  </v>
      </c>
      <c r="E27" s="94" t="str">
        <f>'Scheda D Lavori'!F27</f>
        <v>Barbara Bresciani</v>
      </c>
      <c r="F27" s="95">
        <f>'Scheda D Lavori'!Q27</f>
        <v>686000</v>
      </c>
      <c r="G27" s="95">
        <f>'Scheda D Lavori'!U27</f>
        <v>686000</v>
      </c>
      <c r="H27" s="94" t="s">
        <v>618</v>
      </c>
      <c r="I27" s="109">
        <f>'Scheda D Lavori'!P27</f>
        <v>1</v>
      </c>
      <c r="J27" s="94" t="s">
        <v>617</v>
      </c>
      <c r="K27" s="94" t="s">
        <v>617</v>
      </c>
      <c r="L27" s="94">
        <v>2</v>
      </c>
      <c r="M27" s="109"/>
      <c r="N27" s="110"/>
      <c r="O27" s="111"/>
    </row>
    <row r="28" spans="2:30" ht="60" x14ac:dyDescent="0.25">
      <c r="B28" s="93" t="str">
        <f>'Scheda D Lavori'!B28</f>
        <v>L80001070202202100031</v>
      </c>
      <c r="C28" s="94" t="str">
        <f>'Scheda D Lavori'!D28</f>
        <v>G27H21035670005</v>
      </c>
      <c r="D28" s="94" t="str">
        <f>'Scheda D Lavori'!O28</f>
        <v xml:space="preserve">Ristrutturazione del ponte sulla S.P. n.80 sul canale Fissero Tartaro in Comune di Serravalle a Po </v>
      </c>
      <c r="E28" s="94" t="str">
        <f>'Scheda D Lavori'!F28</f>
        <v>Barbara Bresciani</v>
      </c>
      <c r="F28" s="95">
        <f>'Scheda D Lavori'!Q28</f>
        <v>675000</v>
      </c>
      <c r="G28" s="95">
        <f>'Scheda D Lavori'!U28</f>
        <v>675000</v>
      </c>
      <c r="H28" s="94" t="s">
        <v>618</v>
      </c>
      <c r="I28" s="109">
        <f>'Scheda D Lavori'!P28</f>
        <v>1</v>
      </c>
      <c r="J28" s="94" t="s">
        <v>617</v>
      </c>
      <c r="K28" s="94" t="s">
        <v>617</v>
      </c>
      <c r="L28" s="94">
        <v>2</v>
      </c>
      <c r="M28" s="109"/>
      <c r="N28" s="110"/>
      <c r="O28" s="111"/>
    </row>
    <row r="29" spans="2:30" ht="60" x14ac:dyDescent="0.25">
      <c r="B29" s="93" t="str">
        <f>'Scheda D Lavori'!B29</f>
        <v>L80001070202202100048</v>
      </c>
      <c r="C29" s="94" t="str">
        <f>'Scheda D Lavori'!D29</f>
        <v>G17H21026660001</v>
      </c>
      <c r="D29" s="94" t="str">
        <f>'Scheda D Lavori'!O29</f>
        <v xml:space="preserve">Ristrutturazione del ponte sulla S.P. 33 sul Fiume Mincio in Comune di Ronforerraro - fraz. Governolo </v>
      </c>
      <c r="E29" s="94" t="str">
        <f>'Scheda D Lavori'!F29</f>
        <v xml:space="preserve">Giovanni La Torre </v>
      </c>
      <c r="F29" s="95">
        <f>'Scheda D Lavori'!Q29</f>
        <v>1100000</v>
      </c>
      <c r="G29" s="95">
        <f>'Scheda D Lavori'!U29</f>
        <v>1100000</v>
      </c>
      <c r="H29" s="94" t="s">
        <v>618</v>
      </c>
      <c r="I29" s="109">
        <f>'Scheda D Lavori'!P29</f>
        <v>1</v>
      </c>
      <c r="J29" s="94" t="s">
        <v>617</v>
      </c>
      <c r="K29" s="94" t="s">
        <v>617</v>
      </c>
      <c r="L29" s="94">
        <v>2</v>
      </c>
      <c r="M29" s="109"/>
      <c r="N29" s="110"/>
      <c r="O29" s="111"/>
    </row>
    <row r="30" spans="2:30" ht="60" x14ac:dyDescent="0.25">
      <c r="B30" s="93" t="str">
        <f>'Scheda D Lavori'!B30</f>
        <v>L80001070202202100049</v>
      </c>
      <c r="C30" s="94" t="str">
        <f>'Scheda D Lavori'!D30</f>
        <v>G67H21017450004</v>
      </c>
      <c r="D30" s="94" t="str">
        <f>'Scheda D Lavori'!O30</f>
        <v>Ristrutturazione del ponte sulla S.P. 28 sul canale Diversivo in Comune di Mantova - fraz. Virgiliana</v>
      </c>
      <c r="E30" s="94" t="str">
        <f>'Scheda D Lavori'!F30</f>
        <v xml:space="preserve">Giovanni La Torre </v>
      </c>
      <c r="F30" s="95">
        <f>'Scheda D Lavori'!Q30</f>
        <v>989254</v>
      </c>
      <c r="G30" s="95">
        <f>'Scheda D Lavori'!U30</f>
        <v>989254</v>
      </c>
      <c r="H30" s="94" t="s">
        <v>618</v>
      </c>
      <c r="I30" s="109">
        <f>'Scheda D Lavori'!P30</f>
        <v>1</v>
      </c>
      <c r="J30" s="94" t="s">
        <v>617</v>
      </c>
      <c r="K30" s="94" t="s">
        <v>617</v>
      </c>
      <c r="L30" s="94">
        <v>2</v>
      </c>
      <c r="M30" s="109"/>
      <c r="N30" s="110"/>
      <c r="O30" s="111"/>
    </row>
    <row r="31" spans="2:30" ht="15.6" x14ac:dyDescent="0.25">
      <c r="B31" s="477" t="s">
        <v>20</v>
      </c>
      <c r="C31" s="478"/>
      <c r="D31" s="478"/>
      <c r="E31" s="478"/>
      <c r="F31" s="97"/>
      <c r="G31" s="97"/>
      <c r="H31" s="98"/>
      <c r="I31" s="96"/>
      <c r="J31" s="98"/>
      <c r="K31" s="98"/>
      <c r="L31" s="98"/>
      <c r="M31" s="98"/>
      <c r="N31" s="98"/>
      <c r="O31" s="112"/>
      <c r="AD31" s="120"/>
    </row>
    <row r="32" spans="2:30" ht="60" x14ac:dyDescent="0.25">
      <c r="B32" s="99" t="str">
        <f>'Scheda D Lavori'!B32</f>
        <v>L80001070202202300015</v>
      </c>
      <c r="C32" s="99" t="str">
        <f>'Scheda D Lavori'!D32</f>
        <v>G64E21004630002</v>
      </c>
      <c r="D32" s="100" t="str">
        <f>'Scheda D Lavori'!O32</f>
        <v>Sede del centro l'impiego di Mantova: amplamento degli sportelli FRONT-OFFICE al piano rialzato</v>
      </c>
      <c r="E32" s="99" t="str">
        <f>'Scheda D Lavori'!F32</f>
        <v xml:space="preserve">Isacco Vecchia </v>
      </c>
      <c r="F32" s="99">
        <f>'Scheda D Lavori'!Q32</f>
        <v>650000</v>
      </c>
      <c r="G32" s="99">
        <f>'Scheda D Lavori'!U32</f>
        <v>650000</v>
      </c>
      <c r="H32" s="100" t="s">
        <v>618</v>
      </c>
      <c r="I32" s="113">
        <f>'Scheda D Lavori'!P32</f>
        <v>2</v>
      </c>
      <c r="J32" s="114" t="s">
        <v>617</v>
      </c>
      <c r="K32" s="114" t="s">
        <v>617</v>
      </c>
      <c r="L32" s="114">
        <v>2</v>
      </c>
      <c r="M32" s="115"/>
      <c r="N32" s="115"/>
      <c r="O32" s="115"/>
      <c r="AD32" s="120"/>
    </row>
    <row r="33" spans="2:30" ht="45" x14ac:dyDescent="0.25">
      <c r="B33" s="99" t="str">
        <f>'Scheda D Lavori'!B33</f>
        <v>L80001070202202300016</v>
      </c>
      <c r="C33" s="99" t="str">
        <f>'Scheda D Lavori'!D33</f>
        <v>G64J22000000002</v>
      </c>
      <c r="D33" s="100" t="str">
        <f>'Scheda D Lavori'!O33</f>
        <v>Sede del centro l'impiego di Mantova: lavori di riqualificazione di impianti di illuminazione.</v>
      </c>
      <c r="E33" s="99" t="str">
        <f>'Scheda D Lavori'!F33</f>
        <v>Isacco Vecchia</v>
      </c>
      <c r="F33" s="99">
        <f>'Scheda D Lavori'!Q33</f>
        <v>290358.88</v>
      </c>
      <c r="G33" s="99">
        <f>'Scheda D Lavori'!U33</f>
        <v>290358.88</v>
      </c>
      <c r="H33" s="100" t="s">
        <v>618</v>
      </c>
      <c r="I33" s="113">
        <f>'Scheda D Lavori'!P33</f>
        <v>2</v>
      </c>
      <c r="J33" s="114" t="s">
        <v>617</v>
      </c>
      <c r="K33" s="114" t="s">
        <v>617</v>
      </c>
      <c r="L33" s="114">
        <v>2</v>
      </c>
      <c r="M33" s="115"/>
      <c r="N33" s="115"/>
      <c r="O33" s="115"/>
      <c r="AD33" s="120"/>
    </row>
    <row r="34" spans="2:30" ht="67.2" customHeight="1" x14ac:dyDescent="0.25">
      <c r="B34" s="99"/>
      <c r="C34" s="99"/>
      <c r="D34" s="100" t="str">
        <f>'Scheda D Lavori'!O34</f>
        <v>Riqualificazione sedi provinciali Centri per l'impiego</v>
      </c>
      <c r="E34" s="99" t="str">
        <f>'Scheda D Lavori'!F34</f>
        <v>Giovanni Barozzi</v>
      </c>
      <c r="F34" s="99">
        <f>'Scheda D Lavori'!Q34</f>
        <v>400000</v>
      </c>
      <c r="G34" s="99">
        <f>'Scheda D Lavori'!U34</f>
        <v>400000</v>
      </c>
      <c r="H34" s="100" t="s">
        <v>618</v>
      </c>
      <c r="I34" s="113">
        <f>'Scheda D Lavori'!P34</f>
        <v>2</v>
      </c>
      <c r="J34" s="114" t="s">
        <v>617</v>
      </c>
      <c r="K34" s="114" t="s">
        <v>617</v>
      </c>
      <c r="L34" s="114"/>
      <c r="M34" s="115"/>
      <c r="N34" s="115"/>
      <c r="O34" s="115"/>
      <c r="AD34" s="120"/>
    </row>
    <row r="35" spans="2:30" x14ac:dyDescent="0.25">
      <c r="D35" s="101"/>
      <c r="E35" s="102"/>
      <c r="F35" s="102"/>
      <c r="G35" s="102"/>
      <c r="H35" s="102"/>
      <c r="I35" s="101"/>
      <c r="J35" s="102"/>
      <c r="K35" s="102"/>
      <c r="L35" s="102"/>
      <c r="M35" s="102"/>
      <c r="N35" s="102"/>
      <c r="O35" s="102"/>
      <c r="AD35" s="120"/>
    </row>
    <row r="36" spans="2:30" x14ac:dyDescent="0.25">
      <c r="B36" s="479" t="s">
        <v>619</v>
      </c>
      <c r="C36" s="476"/>
      <c r="D36" s="476"/>
      <c r="E36" s="476"/>
      <c r="F36" s="476"/>
      <c r="G36" s="476"/>
      <c r="H36" s="476"/>
      <c r="I36" s="476"/>
      <c r="J36" s="476"/>
      <c r="K36" s="476"/>
      <c r="L36" s="476"/>
      <c r="M36" s="476"/>
      <c r="N36" s="476"/>
      <c r="O36" s="476"/>
      <c r="AD36" s="120"/>
    </row>
    <row r="37" spans="2:30" ht="13.2" customHeight="1" x14ac:dyDescent="0.25">
      <c r="B37" s="103"/>
      <c r="C37" s="103"/>
      <c r="D37" s="103"/>
      <c r="E37" s="103"/>
      <c r="F37" s="103"/>
      <c r="G37" s="103"/>
      <c r="H37" s="103"/>
      <c r="I37" s="480" t="s">
        <v>196</v>
      </c>
      <c r="J37" s="480"/>
      <c r="K37" s="480"/>
      <c r="L37" s="480"/>
      <c r="M37" s="103"/>
      <c r="N37" s="103"/>
      <c r="O37" s="103"/>
      <c r="AD37" s="120"/>
    </row>
    <row r="38" spans="2:30" x14ac:dyDescent="0.25">
      <c r="B38" s="103"/>
      <c r="C38" s="103"/>
      <c r="D38" s="103"/>
      <c r="E38" s="103"/>
      <c r="F38" s="103"/>
      <c r="G38" s="103"/>
      <c r="H38" s="103"/>
      <c r="I38" s="480" t="s">
        <v>18</v>
      </c>
      <c r="J38" s="480" t="s">
        <v>18</v>
      </c>
      <c r="K38" s="480"/>
      <c r="L38" s="480"/>
      <c r="M38" s="103"/>
      <c r="N38" s="103"/>
      <c r="O38" s="103"/>
      <c r="AD38" s="120"/>
    </row>
    <row r="39" spans="2:30" x14ac:dyDescent="0.25">
      <c r="R39" s="117"/>
      <c r="AD39" s="120"/>
    </row>
    <row r="40" spans="2:30" x14ac:dyDescent="0.25">
      <c r="B40" s="104" t="s">
        <v>620</v>
      </c>
      <c r="E40" s="104" t="s">
        <v>615</v>
      </c>
      <c r="AD40" s="120"/>
    </row>
    <row r="41" spans="2:30" ht="12.75" customHeight="1" x14ac:dyDescent="0.25">
      <c r="B41" s="105" t="s">
        <v>621</v>
      </c>
      <c r="C41" s="105"/>
      <c r="D41" s="105"/>
      <c r="E41" s="105" t="s">
        <v>622</v>
      </c>
      <c r="F41" s="105"/>
      <c r="G41" s="105"/>
      <c r="H41" s="103"/>
      <c r="J41" s="103"/>
      <c r="K41" s="103"/>
      <c r="L41" s="103"/>
      <c r="AD41" s="120"/>
    </row>
    <row r="42" spans="2:30" ht="12.75" customHeight="1" x14ac:dyDescent="0.25">
      <c r="B42" s="300" t="s">
        <v>623</v>
      </c>
      <c r="C42" s="105"/>
      <c r="D42" s="105"/>
      <c r="E42" s="105" t="s">
        <v>624</v>
      </c>
      <c r="F42" s="105"/>
      <c r="G42" s="105"/>
      <c r="H42" s="103"/>
      <c r="J42" s="103"/>
      <c r="K42" s="103"/>
      <c r="L42" s="103"/>
      <c r="AD42" s="120"/>
    </row>
    <row r="43" spans="2:30" x14ac:dyDescent="0.25">
      <c r="B43" s="105" t="s">
        <v>625</v>
      </c>
      <c r="C43" s="105"/>
      <c r="D43" s="105"/>
      <c r="E43" s="105" t="s">
        <v>626</v>
      </c>
      <c r="F43" s="105"/>
      <c r="G43" s="105"/>
      <c r="I43" s="84"/>
      <c r="AD43" s="120"/>
    </row>
    <row r="44" spans="2:30" ht="13.2" customHeight="1" x14ac:dyDescent="0.25">
      <c r="B44" s="105" t="s">
        <v>627</v>
      </c>
      <c r="C44" s="105"/>
      <c r="D44" s="105"/>
      <c r="E44" s="476"/>
      <c r="F44" s="476"/>
      <c r="I44" s="84"/>
      <c r="AD44" s="120"/>
    </row>
    <row r="45" spans="2:30" x14ac:dyDescent="0.25">
      <c r="B45" s="105" t="s">
        <v>628</v>
      </c>
      <c r="C45" s="105"/>
      <c r="D45" s="105"/>
      <c r="F45" s="106"/>
      <c r="AD45" s="120"/>
    </row>
    <row r="46" spans="2:30" x14ac:dyDescent="0.25">
      <c r="B46" s="105" t="s">
        <v>629</v>
      </c>
      <c r="C46" s="105"/>
      <c r="D46" s="105"/>
      <c r="AD46" s="120"/>
    </row>
    <row r="47" spans="2:30" x14ac:dyDescent="0.25">
      <c r="B47" s="105" t="s">
        <v>630</v>
      </c>
      <c r="C47" s="105"/>
      <c r="D47" s="105"/>
      <c r="AD47" s="120"/>
    </row>
    <row r="48" spans="2:30" x14ac:dyDescent="0.25">
      <c r="B48" s="105" t="s">
        <v>631</v>
      </c>
      <c r="C48" s="105"/>
      <c r="D48" s="105"/>
      <c r="AD48" s="120"/>
    </row>
    <row r="49" spans="2:33" x14ac:dyDescent="0.25">
      <c r="B49" s="105" t="s">
        <v>632</v>
      </c>
      <c r="C49" s="105"/>
      <c r="D49" s="105"/>
      <c r="AD49" s="120"/>
    </row>
    <row r="50" spans="2:33" x14ac:dyDescent="0.25">
      <c r="AD50" s="120"/>
    </row>
    <row r="51" spans="2:33" x14ac:dyDescent="0.25">
      <c r="AD51" s="120"/>
    </row>
    <row r="52" spans="2:33" x14ac:dyDescent="0.25">
      <c r="AD52" s="120"/>
    </row>
    <row r="53" spans="2:33" ht="19.95" customHeight="1" x14ac:dyDescent="0.25">
      <c r="AD53" s="120"/>
    </row>
    <row r="54" spans="2:33" ht="19.95" customHeight="1" x14ac:dyDescent="0.25">
      <c r="AD54" s="120"/>
    </row>
    <row r="55" spans="2:33" ht="19.95" customHeight="1" x14ac:dyDescent="0.25">
      <c r="AD55" s="120"/>
    </row>
    <row r="56" spans="2:33" ht="19.95" customHeight="1" x14ac:dyDescent="0.25">
      <c r="AD56" s="120"/>
    </row>
    <row r="57" spans="2:33" ht="19.95" customHeight="1" x14ac:dyDescent="0.25">
      <c r="AD57" s="120"/>
      <c r="AG57" s="120"/>
    </row>
    <row r="58" spans="2:33" x14ac:dyDescent="0.25">
      <c r="E58" s="107" t="s">
        <v>633</v>
      </c>
      <c r="F58" s="107">
        <f>SUM(F11:F34)</f>
        <v>56994812.769999996</v>
      </c>
      <c r="AD58" s="120"/>
    </row>
    <row r="59" spans="2:33" x14ac:dyDescent="0.25">
      <c r="E59" s="107" t="s">
        <v>634</v>
      </c>
      <c r="F59" s="107">
        <f>+'Scheda D Lavori'!Q76</f>
        <v>56994812.769999996</v>
      </c>
      <c r="AD59" s="120"/>
    </row>
    <row r="60" spans="2:33" x14ac:dyDescent="0.25">
      <c r="E60" s="107" t="s">
        <v>635</v>
      </c>
      <c r="F60" s="107">
        <f>+'Scheda A Lavori'!B15</f>
        <v>56994812.769999996</v>
      </c>
      <c r="AD60" s="120"/>
    </row>
    <row r="61" spans="2:33" x14ac:dyDescent="0.25">
      <c r="E61" s="107" t="s">
        <v>636</v>
      </c>
      <c r="F61" s="107">
        <f>+F59-F58</f>
        <v>0</v>
      </c>
      <c r="AD61" s="120"/>
    </row>
    <row r="62" spans="2:33" x14ac:dyDescent="0.25">
      <c r="E62" s="107" t="s">
        <v>637</v>
      </c>
      <c r="F62" s="107">
        <f>+F58-F60</f>
        <v>0</v>
      </c>
      <c r="AD62" s="120"/>
    </row>
    <row r="63" spans="2:33" x14ac:dyDescent="0.25">
      <c r="AD63" s="120"/>
    </row>
    <row r="64" spans="2:33" x14ac:dyDescent="0.25">
      <c r="AD64" s="120"/>
    </row>
  </sheetData>
  <autoFilter ref="B6:P33" xr:uid="{00000000-0009-0000-0000-000004000000}"/>
  <mergeCells count="25">
    <mergeCell ref="E44:F44"/>
    <mergeCell ref="B6:B8"/>
    <mergeCell ref="C6:C8"/>
    <mergeCell ref="D6:D8"/>
    <mergeCell ref="E6:E8"/>
    <mergeCell ref="F6:F8"/>
    <mergeCell ref="B31:E31"/>
    <mergeCell ref="B36:O36"/>
    <mergeCell ref="I37:L37"/>
    <mergeCell ref="I38:L38"/>
    <mergeCell ref="B10:E10"/>
    <mergeCell ref="K6:K8"/>
    <mergeCell ref="L6:L8"/>
    <mergeCell ref="B1:O1"/>
    <mergeCell ref="B2:O2"/>
    <mergeCell ref="B3:L3"/>
    <mergeCell ref="B4:O4"/>
    <mergeCell ref="M6:N6"/>
    <mergeCell ref="G6:G8"/>
    <mergeCell ref="H6:H8"/>
    <mergeCell ref="I6:I8"/>
    <mergeCell ref="J6:J8"/>
    <mergeCell ref="M7:M8"/>
    <mergeCell ref="N7:N8"/>
    <mergeCell ref="O6:O8"/>
  </mergeCells>
  <printOptions horizontalCentered="1"/>
  <pageMargins left="0" right="0" top="0.74803149606299213" bottom="0.74803149606299213" header="0.31496062992125984" footer="0.31496062992125984"/>
  <pageSetup paperSize="8" scale="70" orientation="landscape" r:id="rId1"/>
  <headerFooter alignWithMargins="0"/>
  <rowBreaks count="1" manualBreakCount="1">
    <brk id="20"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4"/>
  <sheetViews>
    <sheetView tabSelected="1" view="pageBreakPreview" topLeftCell="B1" zoomScaleNormal="100" zoomScaleSheetLayoutView="100" workbookViewId="0">
      <selection activeCell="B15" sqref="B15"/>
    </sheetView>
  </sheetViews>
  <sheetFormatPr defaultColWidth="8.88671875" defaultRowHeight="15" x14ac:dyDescent="0.25"/>
  <cols>
    <col min="1" max="1" width="70.6640625" style="80" customWidth="1"/>
    <col min="2" max="2" width="16.6640625" style="80" customWidth="1"/>
    <col min="3" max="3" width="37.109375" style="80" customWidth="1"/>
    <col min="4" max="5" width="16.6640625" style="80" customWidth="1"/>
    <col min="6" max="6" width="39.109375" style="80" customWidth="1"/>
    <col min="7" max="16384" width="8.88671875" style="80"/>
  </cols>
  <sheetData>
    <row r="1" spans="1:6" ht="15.6" x14ac:dyDescent="0.25">
      <c r="A1" s="483"/>
      <c r="B1" s="484"/>
      <c r="C1" s="485"/>
      <c r="D1" s="485"/>
      <c r="E1" s="485"/>
      <c r="F1" s="485"/>
    </row>
    <row r="2" spans="1:6" ht="15.6" x14ac:dyDescent="0.25">
      <c r="A2" s="358" t="s">
        <v>638</v>
      </c>
      <c r="B2" s="358"/>
      <c r="C2" s="360"/>
      <c r="D2" s="360"/>
      <c r="E2" s="360"/>
      <c r="F2" s="360"/>
    </row>
    <row r="3" spans="1:6" ht="15.6" x14ac:dyDescent="0.25">
      <c r="A3" s="326"/>
      <c r="B3" s="326"/>
      <c r="C3" s="326"/>
      <c r="D3" s="326"/>
      <c r="E3" s="326"/>
      <c r="F3" s="327"/>
    </row>
    <row r="4" spans="1:6" s="81" customFormat="1" ht="33" customHeight="1" x14ac:dyDescent="0.3">
      <c r="A4" s="358" t="s">
        <v>639</v>
      </c>
      <c r="B4" s="358"/>
      <c r="C4" s="358"/>
      <c r="D4" s="358"/>
      <c r="E4" s="358"/>
      <c r="F4" s="358"/>
    </row>
    <row r="5" spans="1:6" x14ac:dyDescent="0.25">
      <c r="A5" s="328"/>
      <c r="B5" s="328"/>
      <c r="C5" s="328"/>
      <c r="D5" s="328"/>
      <c r="E5" s="328"/>
      <c r="F5" s="328"/>
    </row>
    <row r="6" spans="1:6" ht="62.4" x14ac:dyDescent="0.25">
      <c r="A6" s="339" t="s">
        <v>597</v>
      </c>
      <c r="B6" s="339" t="s">
        <v>598</v>
      </c>
      <c r="C6" s="339" t="s">
        <v>599</v>
      </c>
      <c r="D6" s="339" t="s">
        <v>602</v>
      </c>
      <c r="E6" s="339" t="s">
        <v>640</v>
      </c>
      <c r="F6" s="339" t="s">
        <v>641</v>
      </c>
    </row>
    <row r="7" spans="1:6" ht="15.6" x14ac:dyDescent="0.25">
      <c r="A7" s="339"/>
      <c r="B7" s="339"/>
      <c r="C7" s="339"/>
      <c r="D7" s="352"/>
      <c r="E7" s="339"/>
      <c r="F7" s="352"/>
    </row>
    <row r="8" spans="1:6" ht="15.6" x14ac:dyDescent="0.25">
      <c r="A8" s="339"/>
      <c r="B8" s="339"/>
      <c r="C8" s="339"/>
      <c r="D8" s="352"/>
      <c r="E8" s="339"/>
      <c r="F8" s="352"/>
    </row>
    <row r="9" spans="1:6" x14ac:dyDescent="0.25">
      <c r="A9" s="340"/>
      <c r="B9" s="341"/>
      <c r="C9" s="342"/>
      <c r="D9" s="343"/>
      <c r="E9" s="341"/>
      <c r="F9" s="344"/>
    </row>
    <row r="10" spans="1:6" ht="15.6" x14ac:dyDescent="0.25">
      <c r="A10" s="340"/>
      <c r="B10" s="345"/>
      <c r="C10" s="341"/>
      <c r="D10" s="346"/>
      <c r="E10" s="341"/>
      <c r="F10" s="347"/>
    </row>
    <row r="11" spans="1:6" s="81" customFormat="1" ht="15.6" x14ac:dyDescent="0.3">
      <c r="A11" s="348" t="s">
        <v>16</v>
      </c>
      <c r="B11" s="348"/>
      <c r="C11" s="349"/>
      <c r="D11" s="349"/>
      <c r="E11" s="349"/>
      <c r="F11" s="349"/>
    </row>
    <row r="12" spans="1:6" ht="16.2" customHeight="1" x14ac:dyDescent="0.25">
      <c r="B12" s="337"/>
      <c r="E12" s="360"/>
      <c r="F12" s="360"/>
    </row>
    <row r="13" spans="1:6" ht="33" customHeight="1" x14ac:dyDescent="0.25">
      <c r="F13" s="350" t="s">
        <v>644</v>
      </c>
    </row>
    <row r="14" spans="1:6" s="351" customFormat="1" ht="15.6" customHeight="1" x14ac:dyDescent="0.25">
      <c r="A14" s="129" t="s">
        <v>645</v>
      </c>
    </row>
  </sheetData>
  <mergeCells count="4">
    <mergeCell ref="A1:F1"/>
    <mergeCell ref="A2:F2"/>
    <mergeCell ref="A4:F4"/>
    <mergeCell ref="E12:F12"/>
  </mergeCells>
  <printOptions horizontalCentered="1"/>
  <pageMargins left="0" right="0" top="0.74803149606299213" bottom="0.74803149606299213" header="0.31496062992125984" footer="0.31496062992125984"/>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14</vt:i4>
      </vt:variant>
    </vt:vector>
  </HeadingPairs>
  <TitlesOfParts>
    <vt:vector size="20" baseType="lpstr">
      <vt:lpstr>Scheda A Lavori</vt:lpstr>
      <vt:lpstr>Scheda B Lavori</vt:lpstr>
      <vt:lpstr>Scheda C Lavori</vt:lpstr>
      <vt:lpstr>Scheda D Lavori</vt:lpstr>
      <vt:lpstr>Scheda E Lavori</vt:lpstr>
      <vt:lpstr>Scheda F Lavori</vt:lpstr>
      <vt:lpstr>'Scheda A Lavori'!Area_stampa</vt:lpstr>
      <vt:lpstr>'Scheda B Lavori'!Area_stampa</vt:lpstr>
      <vt:lpstr>'Scheda C Lavori'!Area_stampa</vt:lpstr>
      <vt:lpstr>'Scheda D Lavori'!Area_stampa</vt:lpstr>
      <vt:lpstr>'Scheda E Lavori'!Area_stampa</vt:lpstr>
      <vt:lpstr>'Scheda A Lavori'!Print_Area</vt:lpstr>
      <vt:lpstr>'Scheda B Lavori'!Print_Area</vt:lpstr>
      <vt:lpstr>'Scheda C Lavori'!Print_Area</vt:lpstr>
      <vt:lpstr>'Scheda D Lavori'!Print_Area</vt:lpstr>
      <vt:lpstr>'Scheda E Lavori'!Print_Area</vt:lpstr>
      <vt:lpstr>'Scheda F Lavori'!Print_Area</vt:lpstr>
      <vt:lpstr>'Scheda C Lavori'!Print_Titles</vt:lpstr>
      <vt:lpstr>'Scheda D Lavori'!Print_Titles</vt:lpstr>
      <vt:lpstr>'Scheda E Lavori'!Print_Titles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Alessandra Ferrari</cp:lastModifiedBy>
  <cp:lastPrinted>2023-11-27T15:02:16Z</cp:lastPrinted>
  <dcterms:created xsi:type="dcterms:W3CDTF">2018-06-16T05:46:30Z</dcterms:created>
  <dcterms:modified xsi:type="dcterms:W3CDTF">2023-11-28T11:16:56Z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5EFC02B816BF493EBF701D373599DDE0_13</vt:lpwstr>
  </property>
  <property fmtid="{D5CDD505-2E9C-101B-9397-08002B2CF9AE}" pid="3" name="KSOProductBuildVer">
    <vt:lpwstr>1033-12.2.0.13215</vt:lpwstr>
  </property>
</Properties>
</file>