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66925"/>
  <xr:revisionPtr revIDLastSave="0" documentId="8_{AD6C767D-4A77-417B-9269-88FB7689D7F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cheda A 2023_2024" sheetId="1" r:id="rId1"/>
    <sheet name="Scheda B 2023_2024" sheetId="2" r:id="rId2"/>
    <sheet name="Scheda C 2023_2024" sheetId="3" r:id="rId3"/>
  </sheets>
  <definedNames>
    <definedName name="_xlnm._FilterDatabase" localSheetId="1" hidden="1">'Scheda B 2023_2024'!$A$5:$AV$42</definedName>
    <definedName name="_Hlk100563468" localSheetId="1">'Scheda B 2023_2024'!#REF!</definedName>
    <definedName name="_Hlk100564683" localSheetId="1">'Scheda B 2023_2024'!#REF!</definedName>
    <definedName name="_Hlk59556135" localSheetId="1">'Scheda B 2023_2024'!#REF!</definedName>
    <definedName name="_xlnm.Print_Area" localSheetId="0">'Scheda A 2023_2024'!$A$1:$F$24</definedName>
    <definedName name="_xlnm.Print_Area" localSheetId="1">'Scheda B 2023_2024'!$A$1:$AA$62</definedName>
    <definedName name="_xlnm.Print_Area" localSheetId="2">'Scheda C 2023_2024'!$A$1:$F$18</definedName>
    <definedName name="_xlnm.Print_Titles" localSheetId="1">'Scheda B 2023_2024'!$5:$7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AQ40" i="2"/>
  <c r="AN41" i="2" l="1"/>
  <c r="AO41" i="2"/>
  <c r="AQ41" i="2"/>
  <c r="C11" i="1" s="1"/>
  <c r="AJ21" i="2"/>
  <c r="V21" i="2"/>
  <c r="AU21" i="2"/>
  <c r="AU23" i="2"/>
  <c r="AU22" i="2"/>
  <c r="AL22" i="2"/>
  <c r="AM22" i="2"/>
  <c r="AM23" i="2"/>
  <c r="AL23" i="2"/>
  <c r="V23" i="2"/>
  <c r="V22" i="2"/>
  <c r="AS23" i="2" l="1"/>
  <c r="AV23" i="2" s="1"/>
  <c r="AS21" i="2"/>
  <c r="AV21" i="2" s="1"/>
  <c r="AS22" i="2"/>
  <c r="AV22" i="2" s="1"/>
  <c r="S25" i="2" l="1"/>
  <c r="AL25" i="2" s="1"/>
  <c r="AV46" i="2"/>
  <c r="AS46" i="2"/>
  <c r="AU34" i="2"/>
  <c r="AU35" i="2"/>
  <c r="AT35" i="2"/>
  <c r="AT34" i="2"/>
  <c r="AM33" i="2"/>
  <c r="AL33" i="2"/>
  <c r="AU33" i="2"/>
  <c r="AM29" i="2"/>
  <c r="AM28" i="2"/>
  <c r="AM27" i="2"/>
  <c r="AL26" i="2"/>
  <c r="AK14" i="2"/>
  <c r="AJ14" i="2"/>
  <c r="AM25" i="2"/>
  <c r="AL24" i="2"/>
  <c r="AU40" i="2"/>
  <c r="AU39" i="2"/>
  <c r="AU38" i="2"/>
  <c r="AU25" i="2"/>
  <c r="AU24" i="2"/>
  <c r="AU20" i="2"/>
  <c r="AU19" i="2"/>
  <c r="AU18" i="2"/>
  <c r="AU17" i="2"/>
  <c r="AU16" i="2"/>
  <c r="AU15" i="2"/>
  <c r="AU14" i="2"/>
  <c r="AU11" i="2"/>
  <c r="AU10" i="2"/>
  <c r="AU9" i="2"/>
  <c r="AU37" i="2"/>
  <c r="AU36" i="2"/>
  <c r="AU32" i="2"/>
  <c r="AU31" i="2"/>
  <c r="AU30" i="2"/>
  <c r="AU13" i="2"/>
  <c r="T41" i="2" l="1"/>
  <c r="AK19" i="2"/>
  <c r="AK20" i="2"/>
  <c r="AK18" i="2"/>
  <c r="V18" i="2"/>
  <c r="V19" i="2"/>
  <c r="V20" i="2"/>
  <c r="AS18" i="2" l="1"/>
  <c r="AV18" i="2" s="1"/>
  <c r="AS20" i="2"/>
  <c r="AV20" i="2" s="1"/>
  <c r="AS19" i="2"/>
  <c r="AV19" i="2" s="1"/>
  <c r="V17" i="2"/>
  <c r="V16" i="2"/>
  <c r="AJ17" i="2"/>
  <c r="AJ16" i="2"/>
  <c r="AS17" i="2" l="1"/>
  <c r="AV17" i="2" s="1"/>
  <c r="AS16" i="2"/>
  <c r="AV16" i="2" s="1"/>
  <c r="S29" i="2"/>
  <c r="AL29" i="2" s="1"/>
  <c r="V25" i="2"/>
  <c r="AS25" i="2" s="1"/>
  <c r="AV25" i="2" s="1"/>
  <c r="S28" i="2"/>
  <c r="AL28" i="2" s="1"/>
  <c r="S27" i="2"/>
  <c r="U26" i="2"/>
  <c r="AU26" i="2" s="1"/>
  <c r="V24" i="2"/>
  <c r="V13" i="2"/>
  <c r="AM15" i="2"/>
  <c r="AL15" i="2"/>
  <c r="V15" i="2"/>
  <c r="AM10" i="2"/>
  <c r="AL10" i="2"/>
  <c r="V10" i="2"/>
  <c r="AU8" i="2"/>
  <c r="AM8" i="2"/>
  <c r="AL8" i="2"/>
  <c r="V8" i="2"/>
  <c r="V34" i="2"/>
  <c r="V37" i="2"/>
  <c r="V36" i="2"/>
  <c r="V35" i="2"/>
  <c r="AS10" i="2" l="1"/>
  <c r="AV10" i="2" s="1"/>
  <c r="U27" i="2"/>
  <c r="V27" i="2" s="1"/>
  <c r="AL27" i="2"/>
  <c r="AS15" i="2"/>
  <c r="AV15" i="2" s="1"/>
  <c r="AS8" i="2"/>
  <c r="AV8" i="2" s="1"/>
  <c r="AT13" i="2"/>
  <c r="AS13" i="2"/>
  <c r="AS36" i="2"/>
  <c r="AT36" i="2"/>
  <c r="AS35" i="2"/>
  <c r="AS34" i="2"/>
  <c r="AS37" i="2"/>
  <c r="AT37" i="2"/>
  <c r="V26" i="2"/>
  <c r="U28" i="2"/>
  <c r="U29" i="2"/>
  <c r="AU27" i="2" l="1"/>
  <c r="AS27" i="2"/>
  <c r="AV34" i="2"/>
  <c r="AV35" i="2"/>
  <c r="V28" i="2"/>
  <c r="AS28" i="2" s="1"/>
  <c r="AU28" i="2"/>
  <c r="V29" i="2"/>
  <c r="AS29" i="2" s="1"/>
  <c r="AU29" i="2"/>
  <c r="AV36" i="2"/>
  <c r="AV13" i="2"/>
  <c r="AV37" i="2"/>
  <c r="V31" i="2"/>
  <c r="V32" i="2"/>
  <c r="AV27" i="2" l="1"/>
  <c r="AV28" i="2"/>
  <c r="AV29" i="2"/>
  <c r="AT32" i="2"/>
  <c r="AS32" i="2"/>
  <c r="AT31" i="2"/>
  <c r="AS31" i="2"/>
  <c r="AP40" i="2"/>
  <c r="AP41" i="2" s="1"/>
  <c r="B11" i="1" s="1"/>
  <c r="E11" i="1" s="1"/>
  <c r="V30" i="2"/>
  <c r="V14" i="2"/>
  <c r="AS14" i="2" s="1"/>
  <c r="AV14" i="2" s="1"/>
  <c r="V40" i="2"/>
  <c r="W40" i="2" s="1"/>
  <c r="AM39" i="2"/>
  <c r="AL39" i="2"/>
  <c r="AK39" i="2"/>
  <c r="AJ39" i="2"/>
  <c r="V39" i="2"/>
  <c r="AM38" i="2"/>
  <c r="AL38" i="2"/>
  <c r="AK38" i="2"/>
  <c r="AJ38" i="2"/>
  <c r="V38" i="2"/>
  <c r="V33" i="2"/>
  <c r="AS33" i="2" s="1"/>
  <c r="AV33" i="2" s="1"/>
  <c r="AM26" i="2"/>
  <c r="AS26" i="2" s="1"/>
  <c r="AV26" i="2" s="1"/>
  <c r="AM24" i="2"/>
  <c r="AS24" i="2" s="1"/>
  <c r="AV24" i="2" s="1"/>
  <c r="AU12" i="2"/>
  <c r="AU41" i="2" s="1"/>
  <c r="S12" i="2"/>
  <c r="AM11" i="2"/>
  <c r="AL11" i="2"/>
  <c r="V11" i="2"/>
  <c r="AM9" i="2"/>
  <c r="AL9" i="2"/>
  <c r="V9" i="2"/>
  <c r="AV31" i="2" l="1"/>
  <c r="AK41" i="2"/>
  <c r="C9" i="1" s="1"/>
  <c r="AS9" i="2"/>
  <c r="AL41" i="2"/>
  <c r="B12" i="1" s="1"/>
  <c r="AS39" i="2"/>
  <c r="AV39" i="2" s="1"/>
  <c r="AM41" i="2"/>
  <c r="AS11" i="2"/>
  <c r="AV11" i="2" s="1"/>
  <c r="AS38" i="2"/>
  <c r="AV38" i="2" s="1"/>
  <c r="AJ41" i="2"/>
  <c r="AR41" i="2"/>
  <c r="AS40" i="2"/>
  <c r="AV40" i="2" s="1"/>
  <c r="AT30" i="2"/>
  <c r="AS30" i="2"/>
  <c r="AV32" i="2"/>
  <c r="S41" i="2"/>
  <c r="U41" i="2"/>
  <c r="AU46" i="2" s="1"/>
  <c r="V12" i="2"/>
  <c r="B9" i="1" l="1"/>
  <c r="B16" i="1" s="1"/>
  <c r="AV30" i="2"/>
  <c r="AV9" i="2"/>
  <c r="V41" i="2"/>
  <c r="AT12" i="2"/>
  <c r="AT41" i="2" s="1"/>
  <c r="AM46" i="2" s="1"/>
  <c r="C12" i="1"/>
  <c r="C16" i="1" s="1"/>
  <c r="AS12" i="2"/>
  <c r="AM47" i="2" l="1"/>
  <c r="AN47" i="2" s="1"/>
  <c r="AN46" i="2"/>
  <c r="E16" i="1"/>
  <c r="E26" i="1" s="1"/>
  <c r="AV12" i="2"/>
  <c r="AV41" i="2" s="1"/>
  <c r="AS41" i="2"/>
  <c r="E12" i="1"/>
  <c r="V42" i="2"/>
  <c r="E9" i="1"/>
  <c r="E25" i="1" l="1"/>
  <c r="E35" i="1"/>
  <c r="E37" i="1"/>
  <c r="E36" i="1"/>
</calcChain>
</file>

<file path=xl/sharedStrings.xml><?xml version="1.0" encoding="utf-8"?>
<sst xmlns="http://schemas.openxmlformats.org/spreadsheetml/2006/main" count="556" uniqueCount="274">
  <si>
    <t>DELLA PROVINCIA DI MANTOVA</t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</si>
  <si>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</si>
  <si>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</si>
  <si>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</si>
  <si>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</si>
  <si>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</si>
  <si>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Annualità successive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</si>
  <si>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</si>
  <si>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</si>
  <si>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</si>
  <si>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</si>
  <si>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</si>
  <si>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</si>
  <si>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Altro</t>
  </si>
  <si>
    <t>Totale</t>
  </si>
  <si>
    <t>Il referente del programma</t>
  </si>
  <si>
    <t>Annotazioni</t>
  </si>
  <si>
    <t>controllo 1</t>
  </si>
  <si>
    <t>controllo 2</t>
  </si>
  <si>
    <t>controllo 3</t>
  </si>
  <si>
    <t>(art. 21 d.lgs. 18 agosto 2016, n. 50)</t>
  </si>
  <si>
    <t>ELENCO DEGLI ACQUISTI DEL PROGRAMMA</t>
  </si>
  <si>
    <t>Dedalus</t>
  </si>
  <si>
    <t>PEG</t>
  </si>
  <si>
    <t>NUMERO intervento CUI (1)</t>
  </si>
  <si>
    <t xml:space="preserve">Codice Fiscale Amministrazione </t>
  </si>
  <si>
    <t>Prima annualità del primo programma nel quale l'intervento è stato inserito</t>
  </si>
  <si>
    <t>Annualità nella quale si prevede di dare avvio alla procedura di affidamento</t>
  </si>
  <si>
    <t>Codice CUP (2)</t>
  </si>
  <si>
    <t>Acquisto ricompreso nell'importo complessivo di un lavoro o di altra acquisizione presente in programmazione di lavori, forniture e servizi</t>
  </si>
  <si>
    <t>lotto funzionale (4)</t>
  </si>
  <si>
    <t>Ambito geografico di esecuzione dell'Acquisto (Regione/i)</t>
  </si>
  <si>
    <t>Settore</t>
  </si>
  <si>
    <t>CPV (5)</t>
  </si>
  <si>
    <t>DESCRIZIONE DELL'ACQUISTO</t>
  </si>
  <si>
    <t>Livello di priorità (6)</t>
  </si>
  <si>
    <t>Responsabile del Procedimento (7)</t>
  </si>
  <si>
    <t>Durata del contratto</t>
  </si>
  <si>
    <t>L'acquisto è relativo a nuovo affidamento di contratto in essere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</si>
  <si>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(10)</t>
    </r>
  </si>
  <si>
    <t>note 2022</t>
  </si>
  <si>
    <r>
      <t xml:space="preserve">Fonte finanziamento
</t>
    </r>
    <r>
      <rPr>
        <sz val="8"/>
        <rFont val="Arial"/>
        <family val="2"/>
      </rPr>
      <t>(mezzi propri, fondi UE/Stato/Regione, mutuo, capitale privato, altro)</t>
    </r>
  </si>
  <si>
    <t>codice fiscale RP</t>
  </si>
  <si>
    <t>codice RP</t>
  </si>
  <si>
    <t>cdr</t>
  </si>
  <si>
    <t>cap.</t>
  </si>
  <si>
    <t>entrate vincolate (regione/stato) 2023</t>
  </si>
  <si>
    <t>Stanziamenti di bilancio 2023</t>
  </si>
  <si>
    <t>Alienazioni 2023</t>
  </si>
  <si>
    <t>Altro 2023</t>
  </si>
  <si>
    <t>CTR 1</t>
  </si>
  <si>
    <t>annualità successive</t>
  </si>
  <si>
    <t>ctr 2</t>
  </si>
  <si>
    <t>2023</t>
  </si>
  <si>
    <t>Costi su annualità successive</t>
  </si>
  <si>
    <t>Totale (8)</t>
  </si>
  <si>
    <t>Apporto di capitale privato (9)</t>
  </si>
  <si>
    <t>codice AUSA</t>
  </si>
  <si>
    <t>denominazione</t>
  </si>
  <si>
    <t>Importo</t>
  </si>
  <si>
    <t>Tipologia</t>
  </si>
  <si>
    <t>si</t>
  </si>
  <si>
    <t>no</t>
  </si>
  <si>
    <t>Lombardia</t>
  </si>
  <si>
    <t>Forniture</t>
  </si>
  <si>
    <t>14410000-8</t>
  </si>
  <si>
    <t>Salgemma per trattamento antighiaccio</t>
  </si>
  <si>
    <t>Bettoni Lorenzo</t>
  </si>
  <si>
    <t>12 mesi</t>
  </si>
  <si>
    <t>sì</t>
  </si>
  <si>
    <t>BTTLNZ60P06E897P</t>
  </si>
  <si>
    <t>nuovo acquisto</t>
  </si>
  <si>
    <t>F80001070202202200001</t>
  </si>
  <si>
    <t>24000000-4</t>
  </si>
  <si>
    <t xml:space="preserve">Fornitura di materiale  per manutenzione strade prov.li </t>
  </si>
  <si>
    <t>F80001070202202200002</t>
  </si>
  <si>
    <t>S80001070202202200001</t>
  </si>
  <si>
    <t>Servizi</t>
  </si>
  <si>
    <r>
      <t xml:space="preserve">Servizio di redazione del Progetto di Fattibilità Tecnica ed Economica, Progetto Definitivo, Progetto Esecutivo e Coordinamento della Sicurezza in fase di Progettazione dell'intervento </t>
    </r>
    <r>
      <rPr>
        <sz val="12"/>
        <rFont val="Arial"/>
        <family val="2"/>
      </rPr>
      <t>di</t>
    </r>
    <r>
      <rPr>
        <sz val="10"/>
        <rFont val="Arial"/>
        <family val="2"/>
      </rPr>
      <t xml:space="preserve"> realizzazione del completamento della Variante di Poggio Rusco alla S.P. ex S.S. n. 496 “Virgiliana” (POPE – Lotto 4)</t>
    </r>
  </si>
  <si>
    <t>Antonio Covino</t>
  </si>
  <si>
    <t>Massalongo Lara</t>
  </si>
  <si>
    <t>regione</t>
  </si>
  <si>
    <t>A_2020_03</t>
  </si>
  <si>
    <t>S80001070202202100003</t>
  </si>
  <si>
    <t>66515100-4</t>
  </si>
  <si>
    <t>Polizza incendio</t>
  </si>
  <si>
    <t>Cruciato Tiziana</t>
  </si>
  <si>
    <t>24 mesi</t>
  </si>
  <si>
    <t>slittato dal 2022 al 2023
decorrenza da luglio 2023 a luglio 2025</t>
  </si>
  <si>
    <t>CRCTZN66S55I115Z</t>
  </si>
  <si>
    <t>slitta al 2022 e cambia importo</t>
  </si>
  <si>
    <t>13380/53</t>
  </si>
  <si>
    <t>65310000-9</t>
  </si>
  <si>
    <t>Energia elettrica</t>
  </si>
  <si>
    <t>0000226120</t>
  </si>
  <si>
    <t>CONSIP SPA</t>
  </si>
  <si>
    <t>A_2020_07</t>
  </si>
  <si>
    <t>S80001070202202100004</t>
  </si>
  <si>
    <t>R.C.T.</t>
  </si>
  <si>
    <t>slittato dal 2022 al 2023
decorrenza da 29/05/2023
7 mesi sul 2023
non considerata la possibile proroga di 6 mesi fino a novembre 22</t>
  </si>
  <si>
    <t>slitta al '22</t>
  </si>
  <si>
    <t>F80001070202202200003</t>
  </si>
  <si>
    <t>55510000-8</t>
  </si>
  <si>
    <t>Buoni pasto</t>
  </si>
  <si>
    <t>nuovo acquisto da agosto 2023 ad agosto 2025</t>
  </si>
  <si>
    <t>modificati gli importi</t>
  </si>
  <si>
    <t>36 mesi</t>
  </si>
  <si>
    <t>09130000-9</t>
  </si>
  <si>
    <t>Fornitura carburante autoparco</t>
  </si>
  <si>
    <t>Flora Andrea</t>
  </si>
  <si>
    <t>71300000-1</t>
  </si>
  <si>
    <t>Catalfamo Angela</t>
  </si>
  <si>
    <t>servizi</t>
  </si>
  <si>
    <t>Lui Andrea</t>
  </si>
  <si>
    <t>S80001070202202200002</t>
  </si>
  <si>
    <t>77000000-0</t>
  </si>
  <si>
    <t>Servizio di manutenzione delle aree verdi di pertinenza degli immobili in proprietà ed in gestione alla Provincia di Mantova</t>
  </si>
  <si>
    <t>60 mesi
(3+2 anni)</t>
  </si>
  <si>
    <t>nuovo acquisto 2022</t>
  </si>
  <si>
    <t>acquisto "ponte" prima di gara pluriennale</t>
  </si>
  <si>
    <t>Anna Cerini</t>
  </si>
  <si>
    <t>50% fondi CEF
50% stanziamenti di bilancio</t>
  </si>
  <si>
    <t>Gabriele Negrini</t>
  </si>
  <si>
    <t>A_2022_12</t>
  </si>
  <si>
    <t>S80001070202202200005</t>
  </si>
  <si>
    <t>Progettazione preliminare definitiva esecutiva e piano di monitoraggio ambientale piattaforma ferroviaria di retroporto Dry Port Railway Platform (DPRP) nell'ambto del progetto "Mantua East Lombardy Inland Port Development: Cross Corridors Link"</t>
  </si>
  <si>
    <t>A_2022_13</t>
  </si>
  <si>
    <t>S80001070202202200006</t>
  </si>
  <si>
    <t>90523300-2</t>
  </si>
  <si>
    <t>Bonifica da ordigni bellici nell'ambto del progetto "Mantua East Lombardy Inland Port Development: Cross Corridors Link"</t>
  </si>
  <si>
    <t>Note:</t>
  </si>
  <si>
    <r>
      <t>(1)</t>
    </r>
    <r>
      <rPr>
        <sz val="8"/>
        <color indexed="8"/>
        <rFont val="Book Antiqua"/>
        <family val="1"/>
      </rPr>
      <t xml:space="preserve"> Codice CUI = cf amministrazione + prima annualità del primo programma nel quale l'intervento è stato inserito + progressivo di 5 cifre della prima annualità del primo programma</t>
    </r>
  </si>
  <si>
    <t>Tabella B.1</t>
  </si>
  <si>
    <t>Tabella B.2</t>
  </si>
  <si>
    <r>
      <t>(2)</t>
    </r>
    <r>
      <rPr>
        <sz val="8"/>
        <color indexed="8"/>
        <rFont val="Book Antiqua"/>
        <family val="1"/>
      </rPr>
      <t xml:space="preserve"> Indica il CUP (cfr. articolo 6 comma 4)</t>
    </r>
  </si>
  <si>
    <t>1. priorità massima</t>
  </si>
  <si>
    <t>1. modifica ex art.7 comma 8 lettera b)</t>
  </si>
  <si>
    <r>
      <t>(3)</t>
    </r>
    <r>
      <rPr>
        <sz val="8"/>
        <color indexed="8"/>
        <rFont val="Book Antiqua"/>
        <family val="1"/>
      </rPr>
      <t xml:space="preserve"> Compilare se nella colonna "Acquisto ricompreso nell'importo complessivo di un lavoro o di altra acquisizione presente in programmazione di lavori, forniture e servizi" si è risposto "SI" e se nella colonna "Codice CUP" non è stato riportato il CUP in quanto non presente</t>
    </r>
  </si>
  <si>
    <t>2. priorità media</t>
  </si>
  <si>
    <t>2. modifica ex art.7 comma 8 lettera c)</t>
  </si>
  <si>
    <r>
      <t>(4)</t>
    </r>
    <r>
      <rPr>
        <sz val="8"/>
        <color indexed="8"/>
        <rFont val="Book Antiqua"/>
        <family val="1"/>
      </rPr>
      <t xml:space="preserve"> Indica se lotto funzionale secondo la definizione di cui all’art.3 comma 1 lettera qq) del D.Lgs.50/2016</t>
    </r>
  </si>
  <si>
    <t>3. priorità minima</t>
  </si>
  <si>
    <t>3. modifica ex art.7 comma 8 lettera d)</t>
  </si>
  <si>
    <r>
      <t>(5)</t>
    </r>
    <r>
      <rPr>
        <sz val="8"/>
        <color indexed="8"/>
        <rFont val="Book Antiqua"/>
        <family val="1"/>
      </rPr>
      <t xml:space="preserve"> Relativa a CPV principale. Deve essere rispettata la coerenza, per le prime due cifre, con il settore: F= CPV&lt;45 o 48; S= CPV&gt;48</t>
    </r>
  </si>
  <si>
    <t>4. modifica ex art.7 comma 8 lettera e)</t>
  </si>
  <si>
    <r>
      <t>(6)</t>
    </r>
    <r>
      <rPr>
        <sz val="8"/>
        <color indexed="8"/>
        <rFont val="Book Antiqua"/>
        <family val="1"/>
      </rPr>
      <t xml:space="preserve"> Indica il livello di priorità di cui all'articolo 6 commi 10 e 11</t>
    </r>
  </si>
  <si>
    <t>5. modifica ex art.7 comma 9</t>
  </si>
  <si>
    <r>
      <t>(7)</t>
    </r>
    <r>
      <rPr>
        <sz val="8"/>
        <color indexed="8"/>
        <rFont val="Book Antiqua"/>
        <family val="1"/>
      </rPr>
      <t xml:space="preserve"> Riportare nome e cognome del responsabile del procedimento</t>
    </r>
  </si>
  <si>
    <r>
      <t>(8)</t>
    </r>
    <r>
      <rPr>
        <sz val="8"/>
        <color indexed="8"/>
        <rFont val="Book Antiqua"/>
        <family val="1"/>
      </rPr>
      <t xml:space="preserve"> Importo complessivo ai sensi dell'articolo 6, comma 5, ivi incluse le spese eventualmente sostenute antecedentemente alla prima annualità</t>
    </r>
  </si>
  <si>
    <r>
      <t>(9)</t>
    </r>
    <r>
      <rPr>
        <sz val="8"/>
        <color indexed="8"/>
        <rFont val="Book Antiqua"/>
        <family val="1"/>
      </rPr>
      <t xml:space="preserve"> Riportare l'importo del capitale privato come quota parte dell'importo complessivo</t>
    </r>
  </si>
  <si>
    <r>
      <t>(10)</t>
    </r>
    <r>
      <rPr>
        <sz val="8"/>
        <color indexed="8"/>
        <rFont val="Book Antiqua"/>
        <family val="1"/>
      </rPr>
      <t xml:space="preserve"> Dati obbligatori per i soli acquisti ricompresi nella prima annualità (Cfr. articolo 8)</t>
    </r>
  </si>
  <si>
    <r>
      <t>(11)</t>
    </r>
    <r>
      <rPr>
        <sz val="8"/>
        <color indexed="8"/>
        <rFont val="Book Antiqua"/>
        <family val="1"/>
      </rPr>
      <t xml:space="preserve"> Indica se l'acquisto è stato aggiunto o stato modificato a seguito di modifica in corso d'anno ai sensi dell'art.7 commi 8 e 9. Tale campo, come la relativa nota e tabella, compaiono solo in caso di modifica del programma</t>
    </r>
  </si>
  <si>
    <r>
      <t>(12)</t>
    </r>
    <r>
      <rPr>
        <sz val="8"/>
        <color indexed="8"/>
        <rFont val="Book Antiqua"/>
        <family val="1"/>
      </rPr>
      <t xml:space="preserve"> La somma è calcolata al netto dell'importo degli acquisti ricompresi nell'importo complessivo di un lavoro o di altra acquisizione presente in programmazione di lavori, forniture e servizi</t>
    </r>
  </si>
  <si>
    <t/>
  </si>
  <si>
    <t>ELENCO DEGLI INTERVENTI PRESENTI NELLA PRIMA ANNUALITA'</t>
  </si>
  <si>
    <t xml:space="preserve"> DEL PRECEDENTE PROGRAMMA BIENNALE E NON RIPROPOSTI E NON AVVIATI  </t>
  </si>
  <si>
    <t>CODICE UNICO INTERVENTO - CUI</t>
  </si>
  <si>
    <t>CUP</t>
  </si>
  <si>
    <t>DESCRIZIONE ACQUISTO</t>
  </si>
  <si>
    <t>IMPORTO INTERVENTO</t>
  </si>
  <si>
    <t>Livello di priorità</t>
  </si>
  <si>
    <t>Motivo per il quale l'intervento non è riproposto (1)</t>
  </si>
  <si>
    <t>codice</t>
  </si>
  <si>
    <t>Ereditato da precedente programma</t>
  </si>
  <si>
    <t>Ereditato da scheda B</t>
  </si>
  <si>
    <t>testo</t>
  </si>
  <si>
    <t>Note</t>
  </si>
  <si>
    <t>(1) breve descrizione dei motivi</t>
  </si>
  <si>
    <t>Concessione del servizio di Organo di Gestione degli impianti ferroviari costituenti il sistema dei raccordi esistente tra il fascio di presa e consegna del raccordo base e la piattaforma intermodale del porto di Valdaro</t>
  </si>
  <si>
    <t>vedi triennale</t>
  </si>
  <si>
    <t>STIMA DEI COSTI DELL'ACQUISTO</t>
  </si>
  <si>
    <t xml:space="preserve">Regione Lombardia rif. D.G.R. n. 6093 del 14/03/2022 "Riqualificazione ecologica e prevenzione del littering su tratti di starde provinciali e strade comunali ad esse afferenti individuate come aree pilota". Risorse in conto capitale a copertura dei costi per l'acquisto di attrezzature tecnologiche e strumentazioni per la definizione del modello sperimentale di gestione che dovrà essere realizzato dalle Province. </t>
  </si>
  <si>
    <t>nuovo acQuisto 2022</t>
  </si>
  <si>
    <t>privati</t>
  </si>
  <si>
    <t>Progettazione specialistica e direzione operativa strutture ed impianti per i lavori di riqualificazione come centro per l’impiego della ex caserma carabinieri di Via Barzizza n. 14-16-18 a Castiglione delle Stiviere (MN)</t>
  </si>
  <si>
    <t>Vezzoni Igor</t>
  </si>
  <si>
    <t>lavori</t>
  </si>
  <si>
    <t>successive</t>
  </si>
  <si>
    <t xml:space="preserve">Acquisto e installazione di attrezzature tecnologiche e strumentazioni per la definizione del modello sperimentale di gestione nell'ambito del progetto di "Riqualificazione ecologica e prevenzione del littering" </t>
  </si>
  <si>
    <t>dr.ssa Roberta Righi</t>
  </si>
  <si>
    <t>A_2022_20</t>
  </si>
  <si>
    <t>A_2022_26</t>
  </si>
  <si>
    <t>A_2022_27</t>
  </si>
  <si>
    <t>A_2022_05</t>
  </si>
  <si>
    <t xml:space="preserve">Ferrari Diego </t>
  </si>
  <si>
    <t>Ligabue Anna</t>
  </si>
  <si>
    <t>Progettazione definitiva ed esecutiva, direzione operativa e coordinamento della sicurezza dei lavori “Edifici scolastici ex L. 23/96: Greggiati di Ostiglia (MN). Realizzazione Nuova Palestra” (CUP: G51B22000000006)</t>
  </si>
  <si>
    <t>Progettazione definitiva ed esecutiva, direzione lavori e coordinamento della sicurezza dei lavori “Succursale dell'istituto superiore E. Sanfelice di piazza Orefice a Viadana (MN): adeguamento sismico” (CUP: G63H190006300001).</t>
  </si>
  <si>
    <t>Luca Bondesani</t>
  </si>
  <si>
    <t>A_2022_32</t>
  </si>
  <si>
    <t>A_2022_33</t>
  </si>
  <si>
    <t>2024</t>
  </si>
  <si>
    <t>NOTE 23 - 24</t>
  </si>
  <si>
    <t>slitta dal 22 al 23</t>
  </si>
  <si>
    <t>Progettazione definitiva - esecutiva adeguamento sismico istituto C. D'Arco Mantova</t>
  </si>
  <si>
    <t>entrate vincolate (regione/stato) 2024</t>
  </si>
  <si>
    <t>Stanziamenti di bilancio 2024</t>
  </si>
  <si>
    <t>Alienazioni 2024</t>
  </si>
  <si>
    <t>importo SI 2023 - 2024</t>
  </si>
  <si>
    <t>Progettazione definitiva - esecutiva adeguamento sismico istituto Pitentino Mantova</t>
  </si>
  <si>
    <t>Progettazione definitiva - esecutiva adeguamento sismico istituto G. Romano Mantova</t>
  </si>
  <si>
    <t>Servizio di coordinatore per la sicurezza in esecuzione dei lavori di riqualificazione come centro per l'impiego della ex Caserma dei Carabinieri di via Barzizza a Castiglione delle Stiviere</t>
  </si>
  <si>
    <t>ALLEGATO II - SCHEDA B): Programma biennale degli acquisti di beni e servizi 2023 - 2024</t>
  </si>
  <si>
    <t>Alessia Ferrarini</t>
  </si>
  <si>
    <t>mantenuto sul 23</t>
  </si>
  <si>
    <t>Progettazione definitiva-esecutiva e piano coordinamento e sicurezza intervento di ristrutturazione antisismica del tratto golenale del Ponte sul fiume Po in Comune di San Benedetto Po S.P. ex  S.S. n°413 "Romana"</t>
  </si>
  <si>
    <t>NOTE 2022 - 2023</t>
  </si>
  <si>
    <t>scaduta a gennaio 2023 prorogata a luglio 2023. aggiornato importo del patrimonio. Slitta al 2023 e aumenta l'importo dal 140 a 180mila</t>
  </si>
  <si>
    <t>slitta dal 22 al 23
scade nel novembre 23 con la proorga di 6 mesi
da dic 23 a dic 25 + proroga 6 mesi maggio 26</t>
  </si>
  <si>
    <t>mantenuto sul 23
scade ad agosto</t>
  </si>
  <si>
    <t>Telefonia fissa</t>
  </si>
  <si>
    <t>Connettività</t>
  </si>
  <si>
    <t>nuovo acquisto
scade a maggio '23</t>
  </si>
  <si>
    <t>nuovo acquisto
scade a ottobre '23 la proroga</t>
  </si>
  <si>
    <t>60 mesi</t>
  </si>
  <si>
    <t>64210000-1</t>
  </si>
  <si>
    <t>72315200-8</t>
  </si>
  <si>
    <t>slittato dal '22</t>
  </si>
  <si>
    <t>A_2022_36</t>
  </si>
  <si>
    <t>Implementazione dotazioni Colonna Mobile Provinciale - n.2 autocarri leggeri (massa a pieno carico &lt; 35 q.li, cassonato, con centina in pvc e pedana di carico/scarico in alluminio)</t>
  </si>
  <si>
    <t>A_2022_37</t>
  </si>
  <si>
    <t>Implementazione dotazioni Colonna Mobile Provinciale - n.1 segreteria mobile (camper allestito ufficio)</t>
  </si>
  <si>
    <t>implementazione dotazioni Colonna Mobile Provinciale - n.3 muletti</t>
  </si>
  <si>
    <t>implementazione dotazioni Colonna Mobile Provinciale - allestimento CPE (scaffalature, arredi, apparecchiature sorveglianza, ecc.)</t>
  </si>
  <si>
    <t>diversa valutazionein corso di gestione in merito alla necessità dell'acquisto</t>
  </si>
  <si>
    <t>F80001070202202200010</t>
  </si>
  <si>
    <t>F80001070202202200011</t>
  </si>
  <si>
    <t>Stato 
(DM 322 del 10/08/2020)</t>
  </si>
  <si>
    <t>nuovo acquisto ipotesi di 12 mesi (forse proroga a 18?) 
importo coincidente col bilancio suscettibile di variazione in corso d'anno</t>
  </si>
  <si>
    <t>Noleggio auto con conducente</t>
  </si>
  <si>
    <t>ALLEGATO II - SCHEDA A): PROGRAMMA BIENNALE DEGLI ACQUISTI DI FORNITURE E SERVIZI 2023 - 2024</t>
  </si>
  <si>
    <t>ALLEGATO II - SCHEDA C: PROGRAMMA BIENNALE DEGLI ACQUISTI DI FORNITURE E SERVIZI 2023 - 2024</t>
  </si>
  <si>
    <t>slittato dal '22
(se bandisce entro 22 da togliere)</t>
  </si>
  <si>
    <t>A_2022_01</t>
  </si>
  <si>
    <t>A_2022_02</t>
  </si>
  <si>
    <t>A_2022_03</t>
  </si>
  <si>
    <t>A_2023_01</t>
  </si>
  <si>
    <t>A_2023_02</t>
  </si>
  <si>
    <t>A_2023_03</t>
  </si>
  <si>
    <t>A_2023_04</t>
  </si>
  <si>
    <t>A_2023_05</t>
  </si>
  <si>
    <t>A_2023_06</t>
  </si>
  <si>
    <t>A_2023_07</t>
  </si>
  <si>
    <t>A_2023_08</t>
  </si>
  <si>
    <t>A_2023_10</t>
  </si>
  <si>
    <t>A_2023_11</t>
  </si>
  <si>
    <t>A_2023_12</t>
  </si>
  <si>
    <t>A_2023_13</t>
  </si>
  <si>
    <t>A_2023_14</t>
  </si>
  <si>
    <t>A_2023_15</t>
  </si>
  <si>
    <t>Codice dedalus</t>
  </si>
  <si>
    <t>A_2022_04</t>
  </si>
  <si>
    <t xml:space="preserve">implementazione dotazioni Colonna Mobile Provinciale - autocarro pesante (autocarro a tre assi con massa massima a pieno carico di 260 q.li dotato di gru idraulica) </t>
  </si>
  <si>
    <t>A_2022_34</t>
  </si>
  <si>
    <t>Servizio per ritiro e smaltimento carcasse nutrie</t>
  </si>
  <si>
    <t>Colli Cristiano</t>
  </si>
  <si>
    <t xml:space="preserve">Acquisto aggiunto o variato a seguito di modifica programma (11)
1^var DUP
</t>
  </si>
  <si>
    <t>acquisto slittato dal 22 al 23
modificato importo e durata</t>
  </si>
  <si>
    <t>15 mesi + proroga di 4 mesi</t>
  </si>
  <si>
    <t>ridotto l'importo da 275.000 a 176.363,20 euro</t>
  </si>
  <si>
    <t>Noleggio rilevatori di velocità in postazione fissa</t>
  </si>
  <si>
    <t xml:space="preserve">Servizio per la gestione procedure sanzionatorie verbali codice della strada </t>
  </si>
  <si>
    <t>privati 2023</t>
  </si>
  <si>
    <t>privati 2024</t>
  </si>
  <si>
    <t xml:space="preserve">
(1) I dati del quadro delle risorse sono calcolati come somma delle informazioni elementari relative a ciascun intervento di cui alla scheda B. 
Dette informazioni sono acquisite dal sistema (software) e rese disponibili in banca dati ma non visualizzate nel programma.
Non sono computati gli acquisti ricompresi nell'importo complessivo di un lavoro o di altra acquisizione presente in programmazione di lavori, beni e servizi, pari a 2.199.585,20 euro.
Gli acquisti relativi alle annualità successive al 2024 ammontano ad euro 2.166.383,33.
</t>
  </si>
  <si>
    <t>G41B21003100005</t>
  </si>
  <si>
    <t>G40A22000000002</t>
  </si>
  <si>
    <t>G19I22000630002</t>
  </si>
  <si>
    <t>G23I22000140002</t>
  </si>
  <si>
    <t>G51B22000000006</t>
  </si>
  <si>
    <t>G63H19000630001</t>
  </si>
  <si>
    <t>G63H19000580001</t>
  </si>
  <si>
    <t>G63H19000590001</t>
  </si>
  <si>
    <t>G63H19000550001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</si>
</sst>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&quot;€&quot;\ * #,##0.00_-;\-&quot;€&quot;\ * #,##0.00_-;_-&quot;€&quot;\ * &quot;-&quot;??_-;_-@_-"/>
    <numFmt numFmtId="166" formatCode="#,##0.00_ ;\-#,##0.00\ "/>
  </numFmts>
  <fonts count="7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color indexed="8"/>
      <name val="Book Antiqua"/>
      <family val="1"/>
    </font>
    <font>
      <sz val="8"/>
      <name val="Arial"/>
      <family val="2"/>
    </font>
    <font>
      <b/>
      <sz val="8"/>
      <color indexed="8"/>
      <name val="Book Antiqua"/>
      <family val="1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Verdana"/>
      <family val="2"/>
    </font>
    <font>
      <sz val="10"/>
      <name val="Verdana"/>
      <family val="2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14"/>
      <name val="Arial"/>
      <family val="2"/>
    </font>
    <font>
      <sz val="10"/>
      <color indexed="54"/>
      <name val="Arial"/>
      <family val="2"/>
    </font>
    <font>
      <strike/>
      <sz val="8"/>
      <color indexed="8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b/>
      <sz val="9"/>
      <color indexed="8"/>
      <name val="Book Antiqua"/>
      <family val="1"/>
    </font>
    <font>
      <b/>
      <sz val="16"/>
      <color indexed="8"/>
      <name val="Book Antiqua"/>
      <family val="1"/>
    </font>
    <font>
      <b/>
      <sz val="8"/>
      <name val="Book Antiqua"/>
      <family val="1"/>
    </font>
    <font>
      <b/>
      <sz val="18"/>
      <color indexed="8"/>
      <name val="Book Antiqua"/>
      <family val="1"/>
    </font>
    <font>
      <b/>
      <sz val="13"/>
      <name val="Arial"/>
      <family val="2"/>
    </font>
    <font>
      <b/>
      <sz val="10"/>
      <color indexed="8"/>
      <name val="Verdana"/>
      <family val="2"/>
    </font>
    <font>
      <b/>
      <sz val="13"/>
      <color indexed="8"/>
      <name val="Arial"/>
      <family val="2"/>
    </font>
    <font>
      <sz val="9"/>
      <color indexed="8"/>
      <name val="Book Antiqua"/>
      <family val="1"/>
    </font>
    <font>
      <strike/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1"/>
      <color indexed="8"/>
      <name val="Arial"/>
      <family val="2"/>
    </font>
    <font>
      <b/>
      <strike/>
      <sz val="10"/>
      <name val="Arial"/>
      <family val="2"/>
    </font>
    <font>
      <sz val="12"/>
      <name val="Arial"/>
      <family val="2"/>
    </font>
    <font>
      <sz val="8"/>
      <name val="Calibri"/>
      <family val="2"/>
    </font>
    <font>
      <sz val="9"/>
      <color indexed="8"/>
      <name val="Arial"/>
      <family val="2"/>
    </font>
    <font>
      <strike/>
      <sz val="8"/>
      <color indexed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Book Antiqua"/>
      <family val="1"/>
    </font>
    <font>
      <sz val="11"/>
      <name val="Calibri"/>
      <family val="2"/>
    </font>
    <font>
      <b/>
      <sz val="18"/>
      <name val="Book Antiqua"/>
      <family val="1"/>
    </font>
    <font>
      <b/>
      <sz val="9"/>
      <name val="Book Antiqua"/>
      <family val="1"/>
    </font>
    <font>
      <b/>
      <sz val="16"/>
      <name val="Book Antiqua"/>
      <family val="1"/>
    </font>
    <font>
      <sz val="8"/>
      <name val="Book Antiqua"/>
      <family val="1"/>
    </font>
    <font>
      <b/>
      <sz val="9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Calibri"/>
      <family val="2"/>
    </font>
    <font>
      <sz val="10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/>
    <xf numFmtId="43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65" fontId="18" fillId="0" borderId="0" applyFont="0" applyFill="0" applyBorder="0" applyAlignment="0" applyProtection="0"/>
  </cellStyleXfs>
  <cellXfs count="344">
    <xf numFmtId="0" fontId="0" fillId="0" borderId="0" xfId="0"/>
    <xf numFmtId="4" fontId="23" fillId="0" borderId="0" xfId="48" applyNumberFormat="1" applyFont="1" applyAlignment="1">
      <alignment wrapText="1"/>
    </xf>
    <xf numFmtId="0" fontId="39" fillId="0" borderId="0" xfId="48" applyFont="1" applyAlignment="1">
      <alignment vertical="center" wrapText="1"/>
    </xf>
    <xf numFmtId="0" fontId="23" fillId="0" borderId="10" xfId="48" applyFont="1" applyBorder="1"/>
    <xf numFmtId="0" fontId="23" fillId="0" borderId="10" xfId="48" applyFont="1" applyBorder="1" applyAlignment="1">
      <alignment horizontal="center" vertical="center"/>
    </xf>
    <xf numFmtId="0" fontId="24" fillId="0" borderId="10" xfId="48" applyFont="1" applyBorder="1" applyAlignment="1">
      <alignment horizontal="left" vertical="center"/>
    </xf>
    <xf numFmtId="4" fontId="24" fillId="0" borderId="10" xfId="48" applyNumberFormat="1" applyFont="1" applyBorder="1" applyAlignment="1">
      <alignment horizontal="right" vertical="center"/>
    </xf>
    <xf numFmtId="4" fontId="25" fillId="0" borderId="0" xfId="48" applyNumberFormat="1" applyFont="1" applyAlignment="1">
      <alignment horizontal="justify" vertical="center" wrapText="1"/>
    </xf>
    <xf numFmtId="4" fontId="24" fillId="33" borderId="10" xfId="48" applyNumberFormat="1" applyFont="1" applyFill="1" applyBorder="1" applyAlignment="1">
      <alignment horizontal="right" vertical="center"/>
    </xf>
    <xf numFmtId="0" fontId="24" fillId="0" borderId="10" xfId="48" applyFont="1" applyBorder="1" applyAlignment="1">
      <alignment horizontal="left" vertical="center" wrapText="1"/>
    </xf>
    <xf numFmtId="4" fontId="23" fillId="0" borderId="10" xfId="48" applyNumberFormat="1" applyFont="1" applyBorder="1" applyAlignment="1">
      <alignment wrapText="1"/>
    </xf>
    <xf numFmtId="4" fontId="23" fillId="33" borderId="10" xfId="48" applyNumberFormat="1" applyFont="1" applyFill="1" applyBorder="1" applyAlignment="1">
      <alignment wrapText="1"/>
    </xf>
    <xf numFmtId="0" fontId="24" fillId="0" borderId="0" xfId="48" applyFont="1" applyAlignment="1">
      <alignment horizontal="center" vertical="center"/>
    </xf>
    <xf numFmtId="4" fontId="26" fillId="0" borderId="0" xfId="48" applyNumberFormat="1" applyFont="1" applyAlignment="1">
      <alignment wrapText="1"/>
    </xf>
    <xf numFmtId="4" fontId="23" fillId="0" borderId="0" xfId="48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4" fontId="27" fillId="34" borderId="10" xfId="48" applyNumberFormat="1" applyFont="1" applyFill="1" applyBorder="1" applyAlignment="1">
      <alignment wrapText="1"/>
    </xf>
    <xf numFmtId="4" fontId="27" fillId="34" borderId="12" xfId="48" applyNumberFormat="1" applyFont="1" applyFill="1" applyBorder="1" applyAlignment="1">
      <alignment wrapText="1"/>
    </xf>
    <xf numFmtId="4" fontId="23" fillId="34" borderId="0" xfId="48" applyNumberFormat="1" applyFont="1" applyFill="1" applyAlignment="1">
      <alignment wrapText="1"/>
    </xf>
    <xf numFmtId="4" fontId="23" fillId="34" borderId="10" xfId="48" applyNumberFormat="1" applyFont="1" applyFill="1" applyBorder="1" applyAlignment="1">
      <alignment wrapText="1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33" borderId="0" xfId="0" applyFont="1" applyFill="1" applyAlignment="1">
      <alignment vertical="center" wrapText="1"/>
    </xf>
    <xf numFmtId="4" fontId="33" fillId="0" borderId="0" xfId="0" applyNumberFormat="1" applyFont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21" fillId="33" borderId="10" xfId="46" applyFont="1" applyFill="1" applyBorder="1" applyAlignment="1">
      <alignment horizontal="center" vertical="center" wrapText="1"/>
    </xf>
    <xf numFmtId="4" fontId="42" fillId="0" borderId="10" xfId="0" applyNumberFormat="1" applyFont="1" applyBorder="1" applyAlignment="1">
      <alignment horizontal="center" vertical="center" wrapText="1"/>
    </xf>
    <xf numFmtId="4" fontId="21" fillId="37" borderId="10" xfId="46" applyNumberFormat="1" applyFont="1" applyFill="1" applyBorder="1" applyAlignment="1">
      <alignment horizontal="center" vertical="center" wrapText="1"/>
    </xf>
    <xf numFmtId="49" fontId="42" fillId="33" borderId="10" xfId="1" applyNumberFormat="1" applyFont="1" applyFill="1" applyBorder="1" applyAlignment="1">
      <alignment horizontal="center" vertical="center" wrapText="1"/>
    </xf>
    <xf numFmtId="4" fontId="33" fillId="36" borderId="10" xfId="46" applyNumberFormat="1" applyFont="1" applyFill="1" applyBorder="1" applyAlignment="1">
      <alignment horizontal="center" vertical="center" wrapText="1"/>
    </xf>
    <xf numFmtId="4" fontId="33" fillId="37" borderId="10" xfId="46" applyNumberFormat="1" applyFont="1" applyFill="1" applyBorder="1" applyAlignment="1">
      <alignment horizontal="center" vertical="center" wrapText="1"/>
    </xf>
    <xf numFmtId="4" fontId="33" fillId="38" borderId="10" xfId="0" applyNumberFormat="1" applyFont="1" applyFill="1" applyBorder="1" applyAlignment="1">
      <alignment vertical="center" wrapText="1"/>
    </xf>
    <xf numFmtId="4" fontId="33" fillId="40" borderId="10" xfId="0" applyNumberFormat="1" applyFont="1" applyFill="1" applyBorder="1" applyAlignment="1">
      <alignment vertical="center" wrapText="1"/>
    </xf>
    <xf numFmtId="4" fontId="33" fillId="41" borderId="10" xfId="0" applyNumberFormat="1" applyFont="1" applyFill="1" applyBorder="1" applyAlignment="1">
      <alignment vertical="center" wrapText="1"/>
    </xf>
    <xf numFmtId="4" fontId="19" fillId="33" borderId="10" xfId="0" applyNumberFormat="1" applyFont="1" applyFill="1" applyBorder="1" applyAlignment="1">
      <alignment vertical="center" wrapText="1"/>
    </xf>
    <xf numFmtId="4" fontId="19" fillId="0" borderId="10" xfId="0" applyNumberFormat="1" applyFont="1" applyBorder="1" applyAlignment="1">
      <alignment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23" fillId="33" borderId="0" xfId="46" applyFont="1" applyFill="1" applyAlignment="1">
      <alignment vertical="center" wrapText="1"/>
    </xf>
    <xf numFmtId="0" fontId="19" fillId="33" borderId="10" xfId="46" applyFont="1" applyFill="1" applyBorder="1" applyAlignment="1">
      <alignment horizontal="center" vertical="center" wrapText="1"/>
    </xf>
    <xf numFmtId="0" fontId="19" fillId="0" borderId="10" xfId="46" applyFont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0" fontId="19" fillId="0" borderId="10" xfId="46" applyFont="1" applyBorder="1" applyAlignment="1">
      <alignment vertical="center" wrapText="1"/>
    </xf>
    <xf numFmtId="0" fontId="23" fillId="0" borderId="10" xfId="46" applyFont="1" applyBorder="1" applyAlignment="1">
      <alignment horizontal="center" vertical="center" wrapText="1"/>
    </xf>
    <xf numFmtId="4" fontId="19" fillId="0" borderId="10" xfId="46" applyNumberFormat="1" applyFont="1" applyBorder="1" applyAlignment="1">
      <alignment horizontal="right" vertical="center" wrapText="1"/>
    </xf>
    <xf numFmtId="4" fontId="19" fillId="33" borderId="10" xfId="46" applyNumberFormat="1" applyFont="1" applyFill="1" applyBorder="1" applyAlignment="1">
      <alignment horizontal="right" vertical="center" wrapText="1"/>
    </xf>
    <xf numFmtId="166" fontId="19" fillId="0" borderId="10" xfId="46" applyNumberFormat="1" applyFont="1" applyBorder="1" applyAlignment="1">
      <alignment horizontal="right" vertical="center" wrapText="1"/>
    </xf>
    <xf numFmtId="4" fontId="19" fillId="0" borderId="10" xfId="46" applyNumberFormat="1" applyFont="1" applyBorder="1" applyAlignment="1">
      <alignment horizontal="center" vertical="center" wrapText="1"/>
    </xf>
    <xf numFmtId="4" fontId="19" fillId="0" borderId="17" xfId="46" applyNumberFormat="1" applyFont="1" applyBorder="1" applyAlignment="1">
      <alignment horizontal="center" vertical="center" wrapText="1"/>
    </xf>
    <xf numFmtId="4" fontId="34" fillId="37" borderId="10" xfId="46" applyNumberFormat="1" applyFont="1" applyFill="1" applyBorder="1" applyAlignment="1">
      <alignment horizontal="center" vertical="center" wrapText="1"/>
    </xf>
    <xf numFmtId="4" fontId="33" fillId="39" borderId="10" xfId="46" applyNumberFormat="1" applyFont="1" applyFill="1" applyBorder="1" applyAlignment="1">
      <alignment vertical="center" wrapText="1"/>
    </xf>
    <xf numFmtId="4" fontId="34" fillId="33" borderId="10" xfId="46" applyNumberFormat="1" applyFont="1" applyFill="1" applyBorder="1" applyAlignment="1">
      <alignment vertical="center" wrapText="1"/>
    </xf>
    <xf numFmtId="4" fontId="33" fillId="33" borderId="10" xfId="46" applyNumberFormat="1" applyFont="1" applyFill="1" applyBorder="1" applyAlignment="1">
      <alignment vertical="center" wrapText="1"/>
    </xf>
    <xf numFmtId="0" fontId="19" fillId="33" borderId="10" xfId="46" applyFont="1" applyFill="1" applyBorder="1" applyAlignment="1">
      <alignment vertical="center" wrapText="1"/>
    </xf>
    <xf numFmtId="0" fontId="23" fillId="33" borderId="10" xfId="46" applyFont="1" applyFill="1" applyBorder="1" applyAlignment="1">
      <alignment horizontal="center" vertical="center" wrapText="1"/>
    </xf>
    <xf numFmtId="4" fontId="23" fillId="33" borderId="10" xfId="46" applyNumberFormat="1" applyFont="1" applyFill="1" applyBorder="1" applyAlignment="1">
      <alignment vertical="center" wrapText="1"/>
    </xf>
    <xf numFmtId="1" fontId="32" fillId="33" borderId="10" xfId="0" applyNumberFormat="1" applyFont="1" applyFill="1" applyBorder="1" applyAlignment="1">
      <alignment horizontal="center" vertical="center" wrapText="1"/>
    </xf>
    <xf numFmtId="0" fontId="23" fillId="0" borderId="10" xfId="46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4" fontId="33" fillId="38" borderId="10" xfId="46" applyNumberFormat="1" applyFont="1" applyFill="1" applyBorder="1" applyAlignment="1">
      <alignment vertical="center" wrapText="1"/>
    </xf>
    <xf numFmtId="0" fontId="19" fillId="33" borderId="10" xfId="46" applyFont="1" applyFill="1" applyBorder="1" applyAlignment="1">
      <alignment horizontal="left" vertical="center" wrapText="1"/>
    </xf>
    <xf numFmtId="4" fontId="23" fillId="33" borderId="10" xfId="0" applyNumberFormat="1" applyFont="1" applyFill="1" applyBorder="1" applyAlignment="1">
      <alignment vertical="center" wrapText="1"/>
    </xf>
    <xf numFmtId="166" fontId="19" fillId="0" borderId="10" xfId="46" applyNumberFormat="1" applyFont="1" applyBorder="1" applyAlignment="1">
      <alignment horizontal="center" vertical="center" wrapText="1"/>
    </xf>
    <xf numFmtId="4" fontId="33" fillId="40" borderId="10" xfId="1" applyNumberFormat="1" applyFont="1" applyFill="1" applyBorder="1" applyAlignment="1">
      <alignment vertical="center" wrapText="1"/>
    </xf>
    <xf numFmtId="4" fontId="33" fillId="41" borderId="10" xfId="46" applyNumberFormat="1" applyFont="1" applyFill="1" applyBorder="1" applyAlignment="1">
      <alignment vertical="center" wrapText="1"/>
    </xf>
    <xf numFmtId="0" fontId="23" fillId="33" borderId="10" xfId="46" applyFont="1" applyFill="1" applyBorder="1" applyAlignment="1">
      <alignment vertical="center" wrapText="1"/>
    </xf>
    <xf numFmtId="49" fontId="43" fillId="0" borderId="10" xfId="0" applyNumberFormat="1" applyFont="1" applyBorder="1" applyAlignment="1">
      <alignment horizontal="center" vertical="center" wrapText="1"/>
    </xf>
    <xf numFmtId="4" fontId="43" fillId="0" borderId="10" xfId="0" applyNumberFormat="1" applyFont="1" applyBorder="1" applyAlignment="1">
      <alignment horizontal="center" vertical="center" wrapText="1"/>
    </xf>
    <xf numFmtId="4" fontId="33" fillId="40" borderId="10" xfId="46" applyNumberFormat="1" applyFont="1" applyFill="1" applyBorder="1" applyAlignment="1">
      <alignment vertical="center" wrapText="1"/>
    </xf>
    <xf numFmtId="166" fontId="23" fillId="33" borderId="10" xfId="49" applyNumberFormat="1" applyFont="1" applyFill="1" applyBorder="1" applyAlignment="1">
      <alignment horizontal="center" vertical="center" wrapText="1"/>
    </xf>
    <xf numFmtId="4" fontId="23" fillId="33" borderId="10" xfId="49" applyNumberFormat="1" applyFont="1" applyFill="1" applyBorder="1" applyAlignment="1">
      <alignment horizontal="right" vertical="center" wrapText="1"/>
    </xf>
    <xf numFmtId="4" fontId="23" fillId="33" borderId="10" xfId="1" applyNumberFormat="1" applyFont="1" applyFill="1" applyBorder="1" applyAlignment="1">
      <alignment vertical="center" wrapText="1"/>
    </xf>
    <xf numFmtId="49" fontId="19" fillId="0" borderId="10" xfId="46" applyNumberFormat="1" applyFont="1" applyBorder="1" applyAlignment="1">
      <alignment horizontal="center" vertical="center" wrapText="1"/>
    </xf>
    <xf numFmtId="4" fontId="33" fillId="37" borderId="10" xfId="0" applyNumberFormat="1" applyFont="1" applyFill="1" applyBorder="1" applyAlignment="1">
      <alignment vertical="center" wrapText="1"/>
    </xf>
    <xf numFmtId="4" fontId="23" fillId="0" borderId="10" xfId="0" applyNumberFormat="1" applyFont="1" applyBorder="1" applyAlignment="1">
      <alignment vertical="center" wrapText="1"/>
    </xf>
    <xf numFmtId="43" fontId="19" fillId="0" borderId="10" xfId="44" applyFont="1" applyFill="1" applyBorder="1" applyAlignment="1">
      <alignment horizontal="right" vertical="center" wrapText="1"/>
    </xf>
    <xf numFmtId="4" fontId="19" fillId="0" borderId="10" xfId="43" applyNumberFormat="1" applyFont="1" applyFill="1" applyBorder="1" applyAlignment="1">
      <alignment vertical="center" wrapText="1"/>
    </xf>
    <xf numFmtId="4" fontId="34" fillId="37" borderId="10" xfId="44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" fontId="23" fillId="0" borderId="0" xfId="0" applyNumberFormat="1" applyFont="1" applyAlignment="1">
      <alignment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21" fillId="0" borderId="10" xfId="46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4" fontId="33" fillId="36" borderId="10" xfId="1" applyNumberFormat="1" applyFont="1" applyFill="1" applyBorder="1" applyAlignment="1">
      <alignment horizontal="center" vertical="center" wrapText="1"/>
    </xf>
    <xf numFmtId="4" fontId="21" fillId="37" borderId="10" xfId="44" applyNumberFormat="1" applyFont="1" applyFill="1" applyBorder="1" applyAlignment="1">
      <alignment horizontal="center" vertical="center" wrapText="1"/>
    </xf>
    <xf numFmtId="4" fontId="23" fillId="0" borderId="10" xfId="1" applyNumberFormat="1" applyFont="1" applyBorder="1" applyAlignment="1">
      <alignment vertical="center" wrapText="1"/>
    </xf>
    <xf numFmtId="1" fontId="40" fillId="33" borderId="0" xfId="0" applyNumberFormat="1" applyFont="1" applyFill="1" applyAlignment="1">
      <alignment horizontal="center" vertical="center" wrapText="1"/>
    </xf>
    <xf numFmtId="0" fontId="21" fillId="33" borderId="0" xfId="46" applyFont="1" applyFill="1" applyAlignment="1">
      <alignment horizontal="center" vertical="center" wrapText="1"/>
    </xf>
    <xf numFmtId="0" fontId="19" fillId="33" borderId="0" xfId="46" applyFont="1" applyFill="1" applyAlignment="1">
      <alignment horizontal="center" vertical="center" wrapText="1"/>
    </xf>
    <xf numFmtId="4" fontId="33" fillId="0" borderId="0" xfId="1" applyNumberFormat="1" applyFont="1" applyAlignment="1">
      <alignment vertical="center" wrapText="1"/>
    </xf>
    <xf numFmtId="0" fontId="23" fillId="35" borderId="0" xfId="0" applyFont="1" applyFill="1" applyAlignment="1">
      <alignment vertical="center" wrapText="1"/>
    </xf>
    <xf numFmtId="4" fontId="27" fillId="35" borderId="0" xfId="0" applyNumberFormat="1" applyFont="1" applyFill="1" applyAlignment="1">
      <alignment vertical="center" wrapText="1"/>
    </xf>
    <xf numFmtId="43" fontId="23" fillId="0" borderId="0" xfId="1" applyFont="1" applyAlignment="1">
      <alignment vertical="center" wrapText="1"/>
    </xf>
    <xf numFmtId="0" fontId="44" fillId="0" borderId="0" xfId="0" applyFont="1" applyAlignment="1">
      <alignment horizontal="left" vertical="center" indent="3"/>
    </xf>
    <xf numFmtId="0" fontId="0" fillId="0" borderId="0" xfId="0" applyAlignment="1">
      <alignment horizontal="center"/>
    </xf>
    <xf numFmtId="4" fontId="34" fillId="0" borderId="0" xfId="0" applyNumberFormat="1" applyFont="1" applyAlignment="1">
      <alignment vertical="center" wrapText="1"/>
    </xf>
    <xf numFmtId="0" fontId="46" fillId="0" borderId="11" xfId="0" applyFont="1" applyBorder="1" applyAlignment="1">
      <alignment horizontal="left" vertical="center" wrapText="1"/>
    </xf>
    <xf numFmtId="0" fontId="37" fillId="0" borderId="19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top" wrapText="1"/>
    </xf>
    <xf numFmtId="0" fontId="33" fillId="0" borderId="0" xfId="0" applyFont="1" applyAlignment="1">
      <alignment horizontal="left" vertical="center" wrapText="1"/>
    </xf>
    <xf numFmtId="0" fontId="46" fillId="0" borderId="23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top" wrapText="1"/>
    </xf>
    <xf numFmtId="0" fontId="33" fillId="0" borderId="23" xfId="0" applyFont="1" applyBorder="1" applyAlignment="1">
      <alignment horizontal="left" vertical="center" wrapText="1"/>
    </xf>
    <xf numFmtId="0" fontId="23" fillId="33" borderId="23" xfId="0" applyFont="1" applyFill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33" fillId="0" borderId="24" xfId="0" applyFont="1" applyBorder="1" applyAlignment="1">
      <alignment horizontal="left" vertical="center" wrapText="1"/>
    </xf>
    <xf numFmtId="4" fontId="28" fillId="0" borderId="0" xfId="48" applyNumberFormat="1" applyFont="1" applyAlignment="1">
      <alignment vertical="center" wrapText="1"/>
    </xf>
    <xf numFmtId="4" fontId="29" fillId="0" borderId="0" xfId="48" applyNumberFormat="1" applyFont="1" applyAlignment="1">
      <alignment vertical="center" wrapText="1"/>
    </xf>
    <xf numFmtId="0" fontId="31" fillId="0" borderId="10" xfId="48" applyFont="1" applyBorder="1" applyAlignment="1">
      <alignment horizontal="center" vertical="center" wrapText="1"/>
    </xf>
    <xf numFmtId="4" fontId="19" fillId="0" borderId="10" xfId="48" applyNumberFormat="1" applyBorder="1" applyAlignment="1">
      <alignment horizontal="center" vertical="center" wrapText="1"/>
    </xf>
    <xf numFmtId="1" fontId="19" fillId="33" borderId="10" xfId="0" applyNumberFormat="1" applyFont="1" applyFill="1" applyBorder="1" applyAlignment="1">
      <alignment vertical="center" wrapText="1"/>
    </xf>
    <xf numFmtId="43" fontId="31" fillId="0" borderId="10" xfId="1" applyFont="1" applyBorder="1" applyAlignment="1">
      <alignment horizontal="center" vertical="center" wrapText="1"/>
    </xf>
    <xf numFmtId="4" fontId="19" fillId="0" borderId="10" xfId="48" applyNumberFormat="1" applyBorder="1" applyAlignment="1">
      <alignment vertical="center" wrapText="1"/>
    </xf>
    <xf numFmtId="3" fontId="19" fillId="0" borderId="10" xfId="48" applyNumberFormat="1" applyBorder="1" applyAlignment="1">
      <alignment horizontal="center" vertical="center" wrapText="1"/>
    </xf>
    <xf numFmtId="0" fontId="30" fillId="0" borderId="0" xfId="48" applyFont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33" fillId="42" borderId="10" xfId="1" applyNumberFormat="1" applyFont="1" applyFill="1" applyBorder="1" applyAlignment="1">
      <alignment vertical="center" wrapText="1"/>
    </xf>
    <xf numFmtId="4" fontId="33" fillId="43" borderId="10" xfId="1" applyNumberFormat="1" applyFont="1" applyFill="1" applyBorder="1" applyAlignment="1">
      <alignment vertical="center" wrapText="1"/>
    </xf>
    <xf numFmtId="4" fontId="23" fillId="0" borderId="10" xfId="1" applyNumberFormat="1" applyFont="1" applyFill="1" applyBorder="1" applyAlignment="1">
      <alignment vertical="center" wrapText="1"/>
    </xf>
    <xf numFmtId="4" fontId="19" fillId="0" borderId="10" xfId="45" applyNumberFormat="1" applyFont="1" applyFill="1" applyBorder="1" applyAlignment="1">
      <alignment horizontal="right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4" fontId="23" fillId="0" borderId="10" xfId="46" applyNumberFormat="1" applyFont="1" applyBorder="1" applyAlignment="1">
      <alignment vertical="center" wrapText="1"/>
    </xf>
    <xf numFmtId="4" fontId="33" fillId="0" borderId="0" xfId="0" applyNumberFormat="1" applyFont="1" applyAlignment="1">
      <alignment horizontal="center" vertical="center" wrapText="1"/>
    </xf>
    <xf numFmtId="0" fontId="33" fillId="42" borderId="10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center" vertical="center" wrapText="1"/>
    </xf>
    <xf numFmtId="0" fontId="19" fillId="44" borderId="10" xfId="46" applyFont="1" applyFill="1" applyBorder="1" applyAlignment="1">
      <alignment horizontal="center" vertical="center" wrapText="1"/>
    </xf>
    <xf numFmtId="0" fontId="27" fillId="44" borderId="0" xfId="0" applyFont="1" applyFill="1" applyAlignment="1">
      <alignment vertical="center" wrapText="1"/>
    </xf>
    <xf numFmtId="0" fontId="19" fillId="44" borderId="10" xfId="46" applyFont="1" applyFill="1" applyBorder="1" applyAlignment="1">
      <alignment vertical="center" wrapText="1"/>
    </xf>
    <xf numFmtId="0" fontId="27" fillId="44" borderId="10" xfId="46" applyFont="1" applyFill="1" applyBorder="1" applyAlignment="1">
      <alignment vertical="center" wrapText="1"/>
    </xf>
    <xf numFmtId="0" fontId="23" fillId="44" borderId="10" xfId="46" applyFont="1" applyFill="1" applyBorder="1" applyAlignment="1">
      <alignment horizontal="center" vertical="center" wrapText="1"/>
    </xf>
    <xf numFmtId="0" fontId="40" fillId="44" borderId="10" xfId="0" applyFont="1" applyFill="1" applyBorder="1" applyAlignment="1">
      <alignment horizontal="center" vertical="center" wrapText="1"/>
    </xf>
    <xf numFmtId="0" fontId="21" fillId="44" borderId="14" xfId="46" applyFont="1" applyFill="1" applyBorder="1" applyAlignment="1">
      <alignment horizontal="center" vertical="center" wrapText="1"/>
    </xf>
    <xf numFmtId="4" fontId="32" fillId="44" borderId="23" xfId="0" applyNumberFormat="1" applyFont="1" applyFill="1" applyBorder="1" applyAlignment="1">
      <alignment horizontal="center" vertical="center" wrapText="1"/>
    </xf>
    <xf numFmtId="4" fontId="59" fillId="35" borderId="0" xfId="0" applyNumberFormat="1" applyFont="1" applyFill="1" applyAlignment="1">
      <alignment vertical="center" wrapText="1"/>
    </xf>
    <xf numFmtId="1" fontId="21" fillId="44" borderId="10" xfId="0" applyNumberFormat="1" applyFont="1" applyFill="1" applyBorder="1" applyAlignment="1">
      <alignment horizontal="center" vertical="center" wrapText="1"/>
    </xf>
    <xf numFmtId="4" fontId="23" fillId="44" borderId="10" xfId="0" applyNumberFormat="1" applyFont="1" applyFill="1" applyBorder="1" applyAlignment="1">
      <alignment horizontal="center" vertical="center" wrapText="1"/>
    </xf>
    <xf numFmtId="4" fontId="23" fillId="44" borderId="10" xfId="46" applyNumberFormat="1" applyFont="1" applyFill="1" applyBorder="1" applyAlignment="1">
      <alignment vertical="center" wrapText="1"/>
    </xf>
    <xf numFmtId="4" fontId="19" fillId="44" borderId="10" xfId="46" applyNumberFormat="1" applyFont="1" applyFill="1" applyBorder="1" applyAlignment="1">
      <alignment horizontal="right" vertical="center" wrapText="1"/>
    </xf>
    <xf numFmtId="166" fontId="19" fillId="44" borderId="10" xfId="46" applyNumberFormat="1" applyFont="1" applyFill="1" applyBorder="1" applyAlignment="1">
      <alignment horizontal="right" vertical="center" wrapText="1"/>
    </xf>
    <xf numFmtId="43" fontId="19" fillId="44" borderId="10" xfId="44" applyFont="1" applyFill="1" applyBorder="1" applyAlignment="1">
      <alignment horizontal="right" vertical="center" wrapText="1"/>
    </xf>
    <xf numFmtId="0" fontId="23" fillId="44" borderId="10" xfId="0" applyFont="1" applyFill="1" applyBorder="1" applyAlignment="1">
      <alignment vertical="center" wrapText="1"/>
    </xf>
    <xf numFmtId="4" fontId="41" fillId="41" borderId="10" xfId="0" applyNumberFormat="1" applyFont="1" applyFill="1" applyBorder="1" applyAlignment="1">
      <alignment vertical="center" wrapText="1"/>
    </xf>
    <xf numFmtId="0" fontId="19" fillId="44" borderId="13" xfId="46" applyFont="1" applyFill="1" applyBorder="1" applyAlignment="1">
      <alignment horizontal="center" vertical="center" wrapText="1"/>
    </xf>
    <xf numFmtId="4" fontId="60" fillId="37" borderId="10" xfId="46" applyNumberFormat="1" applyFont="1" applyFill="1" applyBorder="1" applyAlignment="1">
      <alignment horizontal="center" vertical="center" wrapText="1"/>
    </xf>
    <xf numFmtId="4" fontId="23" fillId="33" borderId="0" xfId="0" applyNumberFormat="1" applyFont="1" applyFill="1" applyAlignment="1">
      <alignment vertical="center" wrapText="1"/>
    </xf>
    <xf numFmtId="0" fontId="21" fillId="44" borderId="10" xfId="46" applyFont="1" applyFill="1" applyBorder="1" applyAlignment="1">
      <alignment horizontal="center" vertical="center" wrapText="1"/>
    </xf>
    <xf numFmtId="0" fontId="21" fillId="42" borderId="10" xfId="46" applyFont="1" applyFill="1" applyBorder="1" applyAlignment="1">
      <alignment horizontal="center" vertical="center" wrapText="1"/>
    </xf>
    <xf numFmtId="0" fontId="23" fillId="0" borderId="0" xfId="46" applyFont="1" applyAlignment="1">
      <alignment vertical="center" wrapText="1"/>
    </xf>
    <xf numFmtId="0" fontId="27" fillId="0" borderId="10" xfId="46" applyFont="1" applyBorder="1" applyAlignment="1">
      <alignment vertical="center" wrapText="1"/>
    </xf>
    <xf numFmtId="4" fontId="33" fillId="42" borderId="10" xfId="0" applyNumberFormat="1" applyFont="1" applyFill="1" applyBorder="1" applyAlignment="1">
      <alignment vertical="center" wrapText="1"/>
    </xf>
    <xf numFmtId="4" fontId="33" fillId="42" borderId="12" xfId="0" applyNumberFormat="1" applyFont="1" applyFill="1" applyBorder="1" applyAlignment="1">
      <alignment vertical="center" wrapText="1"/>
    </xf>
    <xf numFmtId="0" fontId="21" fillId="42" borderId="12" xfId="46" applyFont="1" applyFill="1" applyBorder="1" applyAlignment="1">
      <alignment horizontal="center" vertical="center" wrapText="1"/>
    </xf>
    <xf numFmtId="0" fontId="33" fillId="42" borderId="10" xfId="46" applyFont="1" applyFill="1" applyBorder="1" applyAlignment="1">
      <alignment horizontal="center" vertical="center" wrapText="1"/>
    </xf>
    <xf numFmtId="4" fontId="33" fillId="42" borderId="10" xfId="0" applyNumberFormat="1" applyFont="1" applyFill="1" applyBorder="1" applyAlignment="1">
      <alignment horizontal="center" vertical="center" wrapText="1"/>
    </xf>
    <xf numFmtId="0" fontId="33" fillId="42" borderId="10" xfId="0" applyFont="1" applyFill="1" applyBorder="1" applyAlignment="1">
      <alignment vertical="center" wrapText="1"/>
    </xf>
    <xf numFmtId="0" fontId="19" fillId="42" borderId="10" xfId="46" applyFont="1" applyFill="1" applyBorder="1" applyAlignment="1">
      <alignment horizontal="center" vertical="center" wrapText="1"/>
    </xf>
    <xf numFmtId="0" fontId="21" fillId="42" borderId="10" xfId="46" applyFont="1" applyFill="1" applyBorder="1" applyAlignment="1">
      <alignment vertical="center" wrapText="1"/>
    </xf>
    <xf numFmtId="4" fontId="61" fillId="0" borderId="0" xfId="0" applyNumberFormat="1" applyFont="1" applyAlignment="1">
      <alignment vertical="center" wrapText="1"/>
    </xf>
    <xf numFmtId="43" fontId="61" fillId="0" borderId="0" xfId="0" applyNumberFormat="1" applyFont="1" applyAlignment="1">
      <alignment vertical="center" wrapText="1"/>
    </xf>
    <xf numFmtId="4" fontId="62" fillId="33" borderId="0" xfId="46" applyNumberFormat="1" applyFont="1" applyFill="1" applyAlignment="1">
      <alignment vertical="center" wrapText="1"/>
    </xf>
    <xf numFmtId="4" fontId="23" fillId="0" borderId="10" xfId="49" applyNumberFormat="1" applyFont="1" applyFill="1" applyBorder="1" applyAlignment="1">
      <alignment horizontal="right" vertical="center" wrapText="1"/>
    </xf>
    <xf numFmtId="4" fontId="23" fillId="0" borderId="10" xfId="45" applyNumberFormat="1" applyFont="1" applyFill="1" applyBorder="1" applyAlignment="1">
      <alignment vertical="center" wrapText="1"/>
    </xf>
    <xf numFmtId="0" fontId="21" fillId="42" borderId="10" xfId="46" applyFont="1" applyFill="1" applyBorder="1" applyAlignment="1">
      <alignment horizontal="center" vertical="center"/>
    </xf>
    <xf numFmtId="4" fontId="19" fillId="42" borderId="17" xfId="46" applyNumberFormat="1" applyFont="1" applyFill="1" applyBorder="1" applyAlignment="1">
      <alignment horizontal="center" vertical="center"/>
    </xf>
    <xf numFmtId="0" fontId="19" fillId="42" borderId="12" xfId="46" applyFont="1" applyFill="1" applyBorder="1" applyAlignment="1">
      <alignment horizontal="center" vertical="center"/>
    </xf>
    <xf numFmtId="0" fontId="33" fillId="42" borderId="12" xfId="46" applyFont="1" applyFill="1" applyBorder="1" applyAlignment="1">
      <alignment horizontal="center" vertical="center" wrapText="1"/>
    </xf>
    <xf numFmtId="4" fontId="19" fillId="42" borderId="10" xfId="46" applyNumberFormat="1" applyFont="1" applyFill="1" applyBorder="1" applyAlignment="1">
      <alignment horizontal="center" vertical="center"/>
    </xf>
    <xf numFmtId="0" fontId="41" fillId="42" borderId="10" xfId="46" applyFont="1" applyFill="1" applyBorder="1" applyAlignment="1">
      <alignment horizontal="center" vertical="center" wrapText="1"/>
    </xf>
    <xf numFmtId="166" fontId="19" fillId="42" borderId="17" xfId="46" applyNumberFormat="1" applyFont="1" applyFill="1" applyBorder="1" applyAlignment="1">
      <alignment horizontal="center" vertical="center"/>
    </xf>
    <xf numFmtId="0" fontId="6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9" fillId="42" borderId="10" xfId="46" applyFont="1" applyFill="1" applyBorder="1" applyAlignment="1">
      <alignment horizontal="center" vertical="center"/>
    </xf>
    <xf numFmtId="0" fontId="19" fillId="42" borderId="21" xfId="0" applyFont="1" applyFill="1" applyBorder="1" applyAlignment="1">
      <alignment vertical="center"/>
    </xf>
    <xf numFmtId="4" fontId="19" fillId="42" borderId="17" xfId="0" applyNumberFormat="1" applyFont="1" applyFill="1" applyBorder="1" applyAlignment="1">
      <alignment horizontal="center" vertical="center"/>
    </xf>
    <xf numFmtId="0" fontId="19" fillId="42" borderId="10" xfId="0" applyFont="1" applyFill="1" applyBorder="1" applyAlignment="1">
      <alignment horizontal="center" vertical="center"/>
    </xf>
    <xf numFmtId="0" fontId="19" fillId="42" borderId="0" xfId="0" applyFont="1" applyFill="1" applyAlignment="1">
      <alignment vertical="center"/>
    </xf>
    <xf numFmtId="0" fontId="19" fillId="42" borderId="17" xfId="0" applyFont="1" applyFill="1" applyBorder="1" applyAlignment="1">
      <alignment vertical="center"/>
    </xf>
    <xf numFmtId="43" fontId="19" fillId="42" borderId="10" xfId="43" applyFont="1" applyFill="1" applyBorder="1" applyAlignment="1">
      <alignment horizontal="center" vertical="center"/>
    </xf>
    <xf numFmtId="43" fontId="21" fillId="0" borderId="0" xfId="1" applyFont="1" applyFill="1" applyAlignment="1">
      <alignment vertical="center"/>
    </xf>
    <xf numFmtId="0" fontId="46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70" fillId="0" borderId="10" xfId="46" applyFont="1" applyBorder="1" applyAlignment="1">
      <alignment horizontal="center" vertical="center" wrapText="1"/>
    </xf>
    <xf numFmtId="0" fontId="70" fillId="0" borderId="0" xfId="0" applyFont="1" applyAlignment="1">
      <alignment vertical="center" wrapText="1"/>
    </xf>
    <xf numFmtId="0" fontId="63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4" fontId="71" fillId="42" borderId="10" xfId="46" applyNumberFormat="1" applyFont="1" applyFill="1" applyBorder="1" applyAlignment="1">
      <alignment horizontal="center" vertical="center" wrapText="1"/>
    </xf>
    <xf numFmtId="0" fontId="71" fillId="42" borderId="10" xfId="0" applyFont="1" applyFill="1" applyBorder="1" applyAlignment="1">
      <alignment horizontal="center" vertical="center" wrapText="1"/>
    </xf>
    <xf numFmtId="4" fontId="71" fillId="42" borderId="10" xfId="0" applyNumberFormat="1" applyFont="1" applyFill="1" applyBorder="1" applyAlignment="1">
      <alignment horizontal="center" vertical="center" wrapText="1"/>
    </xf>
    <xf numFmtId="166" fontId="71" fillId="42" borderId="10" xfId="46" applyNumberFormat="1" applyFont="1" applyFill="1" applyBorder="1" applyAlignment="1">
      <alignment horizontal="center" vertical="center" wrapText="1"/>
    </xf>
    <xf numFmtId="0" fontId="71" fillId="42" borderId="10" xfId="46" applyFont="1" applyFill="1" applyBorder="1" applyAlignment="1">
      <alignment horizontal="center" vertical="center" wrapText="1"/>
    </xf>
    <xf numFmtId="0" fontId="21" fillId="42" borderId="17" xfId="46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33" fillId="33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/>
    </xf>
    <xf numFmtId="4" fontId="73" fillId="0" borderId="0" xfId="0" applyNumberFormat="1" applyFont="1" applyAlignment="1">
      <alignment vertical="center"/>
    </xf>
    <xf numFmtId="0" fontId="21" fillId="0" borderId="10" xfId="46" applyFont="1" applyBorder="1" applyAlignment="1">
      <alignment vertical="center" wrapText="1"/>
    </xf>
    <xf numFmtId="4" fontId="71" fillId="0" borderId="10" xfId="0" applyNumberFormat="1" applyFont="1" applyBorder="1" applyAlignment="1">
      <alignment horizontal="center" vertical="center" wrapText="1"/>
    </xf>
    <xf numFmtId="0" fontId="21" fillId="0" borderId="17" xfId="46" applyFont="1" applyBorder="1" applyAlignment="1">
      <alignment horizontal="center" vertical="center"/>
    </xf>
    <xf numFmtId="0" fontId="21" fillId="0" borderId="10" xfId="46" applyFont="1" applyBorder="1" applyAlignment="1">
      <alignment horizontal="center" vertical="center"/>
    </xf>
    <xf numFmtId="0" fontId="41" fillId="0" borderId="10" xfId="46" applyFont="1" applyBorder="1" applyAlignment="1">
      <alignment horizontal="center" vertical="center" wrapText="1"/>
    </xf>
    <xf numFmtId="4" fontId="33" fillId="0" borderId="10" xfId="46" applyNumberFormat="1" applyFont="1" applyBorder="1" applyAlignment="1">
      <alignment horizontal="center" vertical="center" wrapText="1"/>
    </xf>
    <xf numFmtId="4" fontId="21" fillId="0" borderId="10" xfId="46" applyNumberFormat="1" applyFont="1" applyBorder="1" applyAlignment="1">
      <alignment horizontal="center" vertical="center" wrapText="1"/>
    </xf>
    <xf numFmtId="4" fontId="33" fillId="0" borderId="10" xfId="0" applyNumberFormat="1" applyFont="1" applyBorder="1" applyAlignment="1">
      <alignment vertical="center" wrapText="1"/>
    </xf>
    <xf numFmtId="4" fontId="33" fillId="0" borderId="10" xfId="46" applyNumberFormat="1" applyFont="1" applyBorder="1" applyAlignment="1">
      <alignment vertical="center" wrapText="1"/>
    </xf>
    <xf numFmtId="4" fontId="41" fillId="0" borderId="10" xfId="0" applyNumberFormat="1" applyFont="1" applyBorder="1" applyAlignment="1">
      <alignment vertical="center" wrapText="1"/>
    </xf>
    <xf numFmtId="4" fontId="34" fillId="0" borderId="10" xfId="46" applyNumberFormat="1" applyFont="1" applyBorder="1" applyAlignment="1">
      <alignment vertical="center" wrapText="1"/>
    </xf>
    <xf numFmtId="4" fontId="33" fillId="0" borderId="10" xfId="1" applyNumberFormat="1" applyFont="1" applyFill="1" applyBorder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4" fontId="32" fillId="0" borderId="23" xfId="0" applyNumberFormat="1" applyFont="1" applyBorder="1" applyAlignment="1">
      <alignment horizontal="center" vertical="center" wrapText="1"/>
    </xf>
    <xf numFmtId="0" fontId="35" fillId="0" borderId="14" xfId="46" applyFont="1" applyBorder="1" applyAlignment="1">
      <alignment horizontal="center" vertical="center" wrapText="1"/>
    </xf>
    <xf numFmtId="0" fontId="19" fillId="0" borderId="13" xfId="46" applyFont="1" applyBorder="1" applyAlignment="1">
      <alignment horizontal="center" vertical="center" wrapText="1"/>
    </xf>
    <xf numFmtId="0" fontId="21" fillId="0" borderId="13" xfId="46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4" fontId="70" fillId="0" borderId="17" xfId="46" applyNumberFormat="1" applyFont="1" applyBorder="1" applyAlignment="1">
      <alignment horizontal="center" vertical="center" wrapText="1"/>
    </xf>
    <xf numFmtId="0" fontId="33" fillId="0" borderId="17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59" fillId="33" borderId="10" xfId="46" applyFont="1" applyFill="1" applyBorder="1" applyAlignment="1">
      <alignment vertical="center" wrapText="1"/>
    </xf>
    <xf numFmtId="0" fontId="23" fillId="33" borderId="0" xfId="46" applyFont="1" applyFill="1" applyAlignment="1">
      <alignment horizontal="center" vertical="center" wrapText="1"/>
    </xf>
    <xf numFmtId="0" fontId="59" fillId="33" borderId="10" xfId="46" applyFont="1" applyFill="1" applyBorder="1" applyAlignment="1">
      <alignment horizontal="center" vertical="center" wrapText="1"/>
    </xf>
    <xf numFmtId="0" fontId="70" fillId="44" borderId="10" xfId="46" applyFont="1" applyFill="1" applyBorder="1" applyAlignment="1">
      <alignment horizontal="center" vertical="center" wrapText="1"/>
    </xf>
    <xf numFmtId="1" fontId="70" fillId="0" borderId="10" xfId="0" applyNumberFormat="1" applyFont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0" fontId="70" fillId="33" borderId="10" xfId="46" applyFont="1" applyFill="1" applyBorder="1" applyAlignment="1">
      <alignment horizontal="center" vertical="center" wrapText="1"/>
    </xf>
    <xf numFmtId="4" fontId="49" fillId="0" borderId="0" xfId="48" applyNumberFormat="1" applyFont="1" applyAlignment="1">
      <alignment horizontal="left" vertical="center"/>
    </xf>
    <xf numFmtId="4" fontId="23" fillId="0" borderId="0" xfId="48" quotePrefix="1" applyNumberFormat="1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48" fillId="0" borderId="0" xfId="48" applyFont="1" applyAlignment="1">
      <alignment horizontal="center" vertical="center" wrapText="1"/>
    </xf>
    <xf numFmtId="4" fontId="50" fillId="0" borderId="0" xfId="48" applyNumberFormat="1" applyFont="1" applyAlignment="1">
      <alignment horizontal="center" vertical="center"/>
    </xf>
    <xf numFmtId="0" fontId="50" fillId="0" borderId="0" xfId="48" applyFont="1" applyAlignment="1">
      <alignment horizontal="center" vertical="center"/>
    </xf>
    <xf numFmtId="0" fontId="26" fillId="0" borderId="12" xfId="48" applyFont="1" applyBorder="1" applyAlignment="1">
      <alignment horizontal="center" vertical="center"/>
    </xf>
    <xf numFmtId="0" fontId="26" fillId="0" borderId="14" xfId="48" applyFont="1" applyBorder="1" applyAlignment="1">
      <alignment horizontal="center" vertical="center"/>
    </xf>
    <xf numFmtId="0" fontId="26" fillId="0" borderId="13" xfId="48" applyFont="1" applyBorder="1" applyAlignment="1">
      <alignment horizontal="center" vertical="center"/>
    </xf>
    <xf numFmtId="0" fontId="26" fillId="0" borderId="16" xfId="48" applyFont="1" applyBorder="1" applyAlignment="1">
      <alignment horizontal="center" vertical="center"/>
    </xf>
    <xf numFmtId="0" fontId="26" fillId="0" borderId="18" xfId="48" applyFont="1" applyBorder="1" applyAlignment="1">
      <alignment horizontal="center" vertical="center"/>
    </xf>
    <xf numFmtId="0" fontId="26" fillId="0" borderId="17" xfId="48" applyFont="1" applyBorder="1" applyAlignment="1">
      <alignment horizontal="center" vertical="center"/>
    </xf>
    <xf numFmtId="4" fontId="33" fillId="39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4" fontId="33" fillId="0" borderId="12" xfId="0" applyNumberFormat="1" applyFont="1" applyBorder="1" applyAlignment="1">
      <alignment horizontal="center" vertical="center" wrapText="1"/>
    </xf>
    <xf numFmtId="4" fontId="33" fillId="41" borderId="12" xfId="0" applyNumberFormat="1" applyFont="1" applyFill="1" applyBorder="1" applyAlignment="1">
      <alignment horizontal="center" vertical="center" wrapText="1"/>
    </xf>
    <xf numFmtId="4" fontId="33" fillId="40" borderId="12" xfId="0" applyNumberFormat="1" applyFont="1" applyFill="1" applyBorder="1" applyAlignment="1">
      <alignment horizontal="center" vertical="center" wrapText="1"/>
    </xf>
    <xf numFmtId="4" fontId="34" fillId="0" borderId="12" xfId="0" applyNumberFormat="1" applyFont="1" applyBorder="1" applyAlignment="1">
      <alignment horizontal="center" vertical="center" wrapText="1"/>
    </xf>
    <xf numFmtId="4" fontId="33" fillId="35" borderId="12" xfId="0" applyNumberFormat="1" applyFont="1" applyFill="1" applyBorder="1" applyAlignment="1">
      <alignment horizontal="center" vertical="center" wrapText="1"/>
    </xf>
    <xf numFmtId="4" fontId="21" fillId="36" borderId="12" xfId="46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21" fillId="37" borderId="12" xfId="46" applyNumberFormat="1" applyFont="1" applyFill="1" applyBorder="1" applyAlignment="1">
      <alignment horizontal="center" vertical="center" wrapText="1"/>
    </xf>
    <xf numFmtId="4" fontId="33" fillId="38" borderId="12" xfId="0" applyNumberFormat="1" applyFont="1" applyFill="1" applyBorder="1" applyAlignment="1">
      <alignment horizontal="center" vertical="center" wrapText="1"/>
    </xf>
    <xf numFmtId="0" fontId="35" fillId="42" borderId="12" xfId="46" applyFont="1" applyFill="1" applyBorder="1" applyAlignment="1">
      <alignment horizontal="center" vertical="center" wrapText="1"/>
    </xf>
    <xf numFmtId="0" fontId="0" fillId="42" borderId="14" xfId="0" applyFill="1" applyBorder="1" applyAlignment="1">
      <alignment vertical="center" wrapText="1"/>
    </xf>
    <xf numFmtId="0" fontId="0" fillId="42" borderId="13" xfId="0" applyFill="1" applyBorder="1" applyAlignment="1">
      <alignment vertical="center" wrapText="1"/>
    </xf>
    <xf numFmtId="4" fontId="71" fillId="42" borderId="12" xfId="0" applyNumberFormat="1" applyFont="1" applyFill="1" applyBorder="1" applyAlignment="1">
      <alignment horizontal="center" vertical="center" wrapText="1"/>
    </xf>
    <xf numFmtId="0" fontId="72" fillId="42" borderId="14" xfId="0" applyFont="1" applyFill="1" applyBorder="1" applyAlignment="1">
      <alignment horizontal="center" vertical="center" wrapText="1"/>
    </xf>
    <xf numFmtId="0" fontId="72" fillId="42" borderId="13" xfId="0" applyFont="1" applyFill="1" applyBorder="1" applyAlignment="1">
      <alignment horizontal="center" vertical="center" wrapText="1"/>
    </xf>
    <xf numFmtId="0" fontId="35" fillId="42" borderId="12" xfId="46" applyFont="1" applyFill="1" applyBorder="1" applyAlignment="1">
      <alignment horizontal="center" vertical="center"/>
    </xf>
    <xf numFmtId="0" fontId="64" fillId="42" borderId="14" xfId="0" applyFont="1" applyFill="1" applyBorder="1" applyAlignment="1">
      <alignment horizontal="center" vertical="center"/>
    </xf>
    <xf numFmtId="0" fontId="64" fillId="42" borderId="13" xfId="0" applyFont="1" applyFill="1" applyBorder="1" applyAlignment="1">
      <alignment horizontal="center" vertical="center"/>
    </xf>
    <xf numFmtId="0" fontId="36" fillId="42" borderId="12" xfId="46" applyFont="1" applyFill="1" applyBorder="1" applyAlignment="1">
      <alignment horizontal="center" vertical="center" wrapText="1"/>
    </xf>
    <xf numFmtId="0" fontId="0" fillId="42" borderId="14" xfId="0" applyFill="1" applyBorder="1" applyAlignment="1">
      <alignment horizontal="center" vertical="center" wrapText="1"/>
    </xf>
    <xf numFmtId="0" fontId="0" fillId="42" borderId="13" xfId="0" applyFill="1" applyBorder="1" applyAlignment="1">
      <alignment horizontal="center" vertical="center" wrapText="1"/>
    </xf>
    <xf numFmtId="4" fontId="26" fillId="0" borderId="12" xfId="0" applyNumberFormat="1" applyFont="1" applyBorder="1" applyAlignment="1">
      <alignment horizontal="center" vertical="center" wrapText="1"/>
    </xf>
    <xf numFmtId="4" fontId="26" fillId="0" borderId="14" xfId="0" applyNumberFormat="1" applyFont="1" applyBorder="1" applyAlignment="1">
      <alignment horizontal="center" vertical="center" wrapText="1"/>
    </xf>
    <xf numFmtId="4" fontId="26" fillId="0" borderId="13" xfId="0" applyNumberFormat="1" applyFont="1" applyBorder="1" applyAlignment="1">
      <alignment horizontal="center" vertical="center" wrapText="1"/>
    </xf>
    <xf numFmtId="0" fontId="64" fillId="42" borderId="14" xfId="0" applyFont="1" applyFill="1" applyBorder="1" applyAlignment="1">
      <alignment horizontal="center" vertical="center" wrapText="1"/>
    </xf>
    <xf numFmtId="0" fontId="64" fillId="42" borderId="13" xfId="0" applyFont="1" applyFill="1" applyBorder="1" applyAlignment="1">
      <alignment horizontal="center" vertical="center" wrapText="1"/>
    </xf>
    <xf numFmtId="4" fontId="35" fillId="42" borderId="12" xfId="0" applyNumberFormat="1" applyFont="1" applyFill="1" applyBorder="1" applyAlignment="1">
      <alignment horizontal="center" vertical="center"/>
    </xf>
    <xf numFmtId="4" fontId="35" fillId="42" borderId="14" xfId="0" applyNumberFormat="1" applyFont="1" applyFill="1" applyBorder="1" applyAlignment="1">
      <alignment horizontal="center" vertical="center"/>
    </xf>
    <xf numFmtId="4" fontId="35" fillId="42" borderId="13" xfId="0" applyNumberFormat="1" applyFont="1" applyFill="1" applyBorder="1" applyAlignment="1">
      <alignment horizontal="center" vertical="center"/>
    </xf>
    <xf numFmtId="0" fontId="21" fillId="42" borderId="12" xfId="46" applyFont="1" applyFill="1" applyBorder="1" applyAlignment="1">
      <alignment horizontal="center" vertical="center" wrapText="1"/>
    </xf>
    <xf numFmtId="0" fontId="21" fillId="42" borderId="14" xfId="46" applyFont="1" applyFill="1" applyBorder="1" applyAlignment="1">
      <alignment horizontal="center" vertical="center" wrapText="1"/>
    </xf>
    <xf numFmtId="0" fontId="21" fillId="42" borderId="13" xfId="46" applyFont="1" applyFill="1" applyBorder="1" applyAlignment="1">
      <alignment horizontal="center" vertical="center" wrapText="1"/>
    </xf>
    <xf numFmtId="0" fontId="35" fillId="42" borderId="14" xfId="46" applyFont="1" applyFill="1" applyBorder="1" applyAlignment="1">
      <alignment horizontal="center" vertical="center" wrapText="1"/>
    </xf>
    <xf numFmtId="0" fontId="35" fillId="42" borderId="13" xfId="46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1" fillId="44" borderId="17" xfId="46" applyFont="1" applyFill="1" applyBorder="1" applyAlignment="1">
      <alignment horizontal="center" vertical="center" wrapText="1"/>
    </xf>
    <xf numFmtId="4" fontId="69" fillId="0" borderId="12" xfId="0" applyNumberFormat="1" applyFont="1" applyBorder="1" applyAlignment="1">
      <alignment horizontal="center" vertical="center" wrapText="1"/>
    </xf>
    <xf numFmtId="4" fontId="69" fillId="0" borderId="14" xfId="0" applyNumberFormat="1" applyFont="1" applyBorder="1" applyAlignment="1">
      <alignment horizontal="center" vertical="center" wrapText="1"/>
    </xf>
    <xf numFmtId="4" fontId="69" fillId="0" borderId="13" xfId="0" applyNumberFormat="1" applyFont="1" applyBorder="1" applyAlignment="1">
      <alignment horizontal="center" vertical="center" wrapText="1"/>
    </xf>
    <xf numFmtId="4" fontId="35" fillId="33" borderId="12" xfId="0" applyNumberFormat="1" applyFont="1" applyFill="1" applyBorder="1" applyAlignment="1">
      <alignment horizontal="center" vertical="center" wrapText="1"/>
    </xf>
    <xf numFmtId="4" fontId="35" fillId="33" borderId="14" xfId="0" applyNumberFormat="1" applyFont="1" applyFill="1" applyBorder="1" applyAlignment="1">
      <alignment horizontal="center" vertical="center" wrapText="1"/>
    </xf>
    <xf numFmtId="4" fontId="35" fillId="33" borderId="13" xfId="0" applyNumberFormat="1" applyFont="1" applyFill="1" applyBorder="1" applyAlignment="1">
      <alignment horizontal="center" vertical="center" wrapText="1"/>
    </xf>
    <xf numFmtId="4" fontId="35" fillId="33" borderId="12" xfId="0" applyNumberFormat="1" applyFont="1" applyFill="1" applyBorder="1" applyAlignment="1">
      <alignment horizontal="center" vertical="top" wrapText="1"/>
    </xf>
    <xf numFmtId="4" fontId="35" fillId="33" borderId="14" xfId="0" applyNumberFormat="1" applyFont="1" applyFill="1" applyBorder="1" applyAlignment="1">
      <alignment horizontal="center" vertical="top" wrapText="1"/>
    </xf>
    <xf numFmtId="4" fontId="35" fillId="33" borderId="13" xfId="0" applyNumberFormat="1" applyFont="1" applyFill="1" applyBorder="1" applyAlignment="1">
      <alignment horizontal="center" vertical="top" wrapText="1"/>
    </xf>
    <xf numFmtId="4" fontId="35" fillId="0" borderId="12" xfId="0" applyNumberFormat="1" applyFont="1" applyBorder="1" applyAlignment="1">
      <alignment horizontal="center" vertical="top" wrapText="1"/>
    </xf>
    <xf numFmtId="4" fontId="35" fillId="0" borderId="14" xfId="0" applyNumberFormat="1" applyFont="1" applyBorder="1" applyAlignment="1">
      <alignment horizontal="center" vertical="top" wrapText="1"/>
    </xf>
    <xf numFmtId="4" fontId="35" fillId="0" borderId="13" xfId="0" applyNumberFormat="1" applyFont="1" applyBorder="1" applyAlignment="1">
      <alignment horizontal="center" vertical="top" wrapText="1"/>
    </xf>
    <xf numFmtId="4" fontId="42" fillId="0" borderId="12" xfId="0" applyNumberFormat="1" applyFont="1" applyBorder="1" applyAlignment="1">
      <alignment horizontal="center" vertical="top" wrapText="1"/>
    </xf>
    <xf numFmtId="4" fontId="42" fillId="0" borderId="14" xfId="0" applyNumberFormat="1" applyFont="1" applyBorder="1" applyAlignment="1">
      <alignment horizontal="center" vertical="top" wrapText="1"/>
    </xf>
    <xf numFmtId="4" fontId="42" fillId="0" borderId="13" xfId="0" applyNumberFormat="1" applyFont="1" applyBorder="1" applyAlignment="1">
      <alignment horizontal="center" vertical="top" wrapText="1"/>
    </xf>
    <xf numFmtId="4" fontId="21" fillId="0" borderId="12" xfId="0" applyNumberFormat="1" applyFont="1" applyBorder="1" applyAlignment="1">
      <alignment horizontal="center" vertical="top" wrapText="1"/>
    </xf>
    <xf numFmtId="4" fontId="21" fillId="0" borderId="14" xfId="0" applyNumberFormat="1" applyFont="1" applyBorder="1" applyAlignment="1">
      <alignment horizontal="center" vertical="top" wrapText="1"/>
    </xf>
    <xf numFmtId="4" fontId="21" fillId="0" borderId="13" xfId="0" applyNumberFormat="1" applyFont="1" applyBorder="1" applyAlignment="1">
      <alignment horizontal="center" vertical="top" wrapText="1"/>
    </xf>
    <xf numFmtId="4" fontId="42" fillId="0" borderId="16" xfId="0" applyNumberFormat="1" applyFont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9" fontId="42" fillId="33" borderId="12" xfId="0" applyNumberFormat="1" applyFont="1" applyFill="1" applyBorder="1" applyAlignment="1">
      <alignment horizontal="center" vertical="top" wrapText="1"/>
    </xf>
    <xf numFmtId="49" fontId="42" fillId="33" borderId="14" xfId="0" applyNumberFormat="1" applyFont="1" applyFill="1" applyBorder="1" applyAlignment="1">
      <alignment horizontal="center" vertical="top" wrapText="1"/>
    </xf>
    <xf numFmtId="49" fontId="42" fillId="33" borderId="13" xfId="0" applyNumberFormat="1" applyFont="1" applyFill="1" applyBorder="1" applyAlignment="1">
      <alignment horizontal="center" vertical="top" wrapText="1"/>
    </xf>
    <xf numFmtId="49" fontId="70" fillId="33" borderId="12" xfId="0" applyNumberFormat="1" applyFont="1" applyFill="1" applyBorder="1" applyAlignment="1">
      <alignment horizontal="center" vertical="top" wrapText="1"/>
    </xf>
    <xf numFmtId="49" fontId="70" fillId="33" borderId="14" xfId="0" applyNumberFormat="1" applyFont="1" applyFill="1" applyBorder="1" applyAlignment="1">
      <alignment horizontal="center" vertical="top" wrapText="1"/>
    </xf>
    <xf numFmtId="49" fontId="70" fillId="33" borderId="13" xfId="0" applyNumberFormat="1" applyFont="1" applyFill="1" applyBorder="1" applyAlignment="1">
      <alignment horizontal="center" vertical="top" wrapText="1"/>
    </xf>
    <xf numFmtId="4" fontId="26" fillId="0" borderId="16" xfId="0" applyNumberFormat="1" applyFont="1" applyBorder="1" applyAlignment="1">
      <alignment horizontal="center" vertical="center" wrapText="1"/>
    </xf>
    <xf numFmtId="4" fontId="26" fillId="0" borderId="18" xfId="0" applyNumberFormat="1" applyFont="1" applyBorder="1" applyAlignment="1">
      <alignment horizontal="center" vertical="center" wrapText="1"/>
    </xf>
    <xf numFmtId="4" fontId="26" fillId="0" borderId="17" xfId="0" applyNumberFormat="1" applyFont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37" fillId="0" borderId="19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51" fillId="0" borderId="15" xfId="0" applyFont="1" applyBorder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 wrapText="1"/>
    </xf>
    <xf numFmtId="0" fontId="22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4" fontId="42" fillId="0" borderId="12" xfId="48" applyNumberFormat="1" applyFont="1" applyBorder="1" applyAlignment="1">
      <alignment horizontal="center" vertical="center" wrapText="1"/>
    </xf>
    <xf numFmtId="4" fontId="42" fillId="0" borderId="14" xfId="48" applyNumberFormat="1" applyFont="1" applyBorder="1" applyAlignment="1">
      <alignment horizontal="center" vertical="center" wrapText="1"/>
    </xf>
    <xf numFmtId="4" fontId="42" fillId="0" borderId="13" xfId="48" applyNumberFormat="1" applyFont="1" applyBorder="1" applyAlignment="1">
      <alignment horizontal="center" vertical="center" wrapText="1"/>
    </xf>
    <xf numFmtId="4" fontId="28" fillId="0" borderId="0" xfId="48" applyNumberFormat="1" applyFont="1" applyAlignment="1">
      <alignment horizontal="left" vertical="center" wrapText="1"/>
    </xf>
    <xf numFmtId="4" fontId="52" fillId="0" borderId="0" xfId="48" quotePrefix="1" applyNumberFormat="1" applyFont="1" applyAlignment="1">
      <alignment horizontal="left" vertical="center" wrapText="1"/>
    </xf>
    <xf numFmtId="4" fontId="53" fillId="0" borderId="0" xfId="48" applyNumberFormat="1" applyFont="1" applyAlignment="1">
      <alignment horizontal="center" vertical="center" wrapText="1"/>
    </xf>
    <xf numFmtId="4" fontId="54" fillId="0" borderId="0" xfId="48" applyNumberFormat="1" applyFont="1" applyAlignment="1">
      <alignment horizontal="center" vertical="center" wrapText="1"/>
    </xf>
    <xf numFmtId="4" fontId="55" fillId="0" borderId="0" xfId="48" applyNumberFormat="1" applyFont="1" applyAlignment="1">
      <alignment horizontal="center" vertical="center" wrapText="1"/>
    </xf>
  </cellXfs>
  <cellStyles count="50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 customBuiltin="1"/>
    <cellStyle name="Migliaia 2" xfId="43" xr:uid="{00000000-0005-0000-0000-00001D000000}"/>
    <cellStyle name="Migliaia 2 2" xfId="44" xr:uid="{00000000-0005-0000-0000-00001E000000}"/>
    <cellStyle name="Migliaia 3" xfId="45" xr:uid="{00000000-0005-0000-0000-00001F000000}"/>
    <cellStyle name="Neutrale" xfId="9" builtinId="28" customBuiltin="1"/>
    <cellStyle name="Normale" xfId="0" builtinId="0" customBuiltin="1"/>
    <cellStyle name="Normale 2" xfId="46" xr:uid="{00000000-0005-0000-0000-000022000000}"/>
    <cellStyle name="Normale 3" xfId="47" xr:uid="{00000000-0005-0000-0000-000023000000}"/>
    <cellStyle name="Normale 4" xfId="48" xr:uid="{00000000-0005-0000-0000-000024000000}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 2" xfId="49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L37"/>
  <sheetViews>
    <sheetView view="pageBreakPreview" zoomScaleNormal="100" zoomScaleSheetLayoutView="100" workbookViewId="0">
      <selection activeCell="A37" sqref="A37"/>
    </sheetView>
  </sheetViews>
  <sheetFormatPr defaultRowHeight="13.2" x14ac:dyDescent="0.25"/>
  <cols>
    <col min="1" max="1" width="69.88671875" style="1" bestFit="1" customWidth="1"/>
    <col min="2" max="3" width="18" style="1" customWidth="1"/>
    <col min="4" max="4" width="18" style="1" hidden="1" customWidth="1"/>
    <col min="5" max="5" width="18" style="1" customWidth="1"/>
    <col min="6" max="6" width="9.109375" style="1"/>
    <col min="7" max="7" width="12.5546875" style="1" customWidth="1"/>
    <col min="8" max="256" width="9.109375" style="1"/>
    <col min="257" max="257" width="69.88671875" style="1" bestFit="1" customWidth="1"/>
    <col min="258" max="259" width="18" style="1" customWidth="1"/>
    <col min="260" max="260" width="9.109375" style="1" hidden="1" customWidth="1"/>
    <col min="261" max="261" width="18" style="1" customWidth="1"/>
    <col min="262" max="262" width="9.109375" style="1"/>
    <col min="263" max="263" width="11.6640625" style="1" bestFit="1" customWidth="1"/>
    <col min="264" max="512" width="9.109375" style="1"/>
    <col min="513" max="513" width="69.88671875" style="1" bestFit="1" customWidth="1"/>
    <col min="514" max="515" width="18" style="1" customWidth="1"/>
    <col min="516" max="516" width="9.109375" style="1" hidden="1" customWidth="1"/>
    <col min="517" max="517" width="18" style="1" customWidth="1"/>
    <col min="518" max="518" width="9.109375" style="1"/>
    <col min="519" max="519" width="11.6640625" style="1" bestFit="1" customWidth="1"/>
    <col min="520" max="768" width="9.109375" style="1"/>
    <col min="769" max="769" width="69.88671875" style="1" bestFit="1" customWidth="1"/>
    <col min="770" max="771" width="18" style="1" customWidth="1"/>
    <col min="772" max="772" width="9.109375" style="1" hidden="1" customWidth="1"/>
    <col min="773" max="773" width="18" style="1" customWidth="1"/>
    <col min="774" max="774" width="9.109375" style="1"/>
    <col min="775" max="775" width="11.6640625" style="1" bestFit="1" customWidth="1"/>
    <col min="776" max="1024" width="9.109375" style="1"/>
    <col min="1025" max="1025" width="69.88671875" style="1" bestFit="1" customWidth="1"/>
    <col min="1026" max="1027" width="18" style="1" customWidth="1"/>
    <col min="1028" max="1028" width="9.109375" style="1" hidden="1" customWidth="1"/>
    <col min="1029" max="1029" width="18" style="1" customWidth="1"/>
    <col min="1030" max="1030" width="9.109375" style="1"/>
    <col min="1031" max="1031" width="11.6640625" style="1" bestFit="1" customWidth="1"/>
    <col min="1032" max="1280" width="9.109375" style="1"/>
    <col min="1281" max="1281" width="69.88671875" style="1" bestFit="1" customWidth="1"/>
    <col min="1282" max="1283" width="18" style="1" customWidth="1"/>
    <col min="1284" max="1284" width="9.109375" style="1" hidden="1" customWidth="1"/>
    <col min="1285" max="1285" width="18" style="1" customWidth="1"/>
    <col min="1286" max="1286" width="9.109375" style="1"/>
    <col min="1287" max="1287" width="11.6640625" style="1" bestFit="1" customWidth="1"/>
    <col min="1288" max="1536" width="9.109375" style="1"/>
    <col min="1537" max="1537" width="69.88671875" style="1" bestFit="1" customWidth="1"/>
    <col min="1538" max="1539" width="18" style="1" customWidth="1"/>
    <col min="1540" max="1540" width="9.109375" style="1" hidden="1" customWidth="1"/>
    <col min="1541" max="1541" width="18" style="1" customWidth="1"/>
    <col min="1542" max="1542" width="9.109375" style="1"/>
    <col min="1543" max="1543" width="11.6640625" style="1" bestFit="1" customWidth="1"/>
    <col min="1544" max="1792" width="9.109375" style="1"/>
    <col min="1793" max="1793" width="69.88671875" style="1" bestFit="1" customWidth="1"/>
    <col min="1794" max="1795" width="18" style="1" customWidth="1"/>
    <col min="1796" max="1796" width="9.109375" style="1" hidden="1" customWidth="1"/>
    <col min="1797" max="1797" width="18" style="1" customWidth="1"/>
    <col min="1798" max="1798" width="9.109375" style="1"/>
    <col min="1799" max="1799" width="11.6640625" style="1" bestFit="1" customWidth="1"/>
    <col min="1800" max="2048" width="9.109375" style="1"/>
    <col min="2049" max="2049" width="69.88671875" style="1" bestFit="1" customWidth="1"/>
    <col min="2050" max="2051" width="18" style="1" customWidth="1"/>
    <col min="2052" max="2052" width="9.109375" style="1" hidden="1" customWidth="1"/>
    <col min="2053" max="2053" width="18" style="1" customWidth="1"/>
    <col min="2054" max="2054" width="9.109375" style="1"/>
    <col min="2055" max="2055" width="11.6640625" style="1" bestFit="1" customWidth="1"/>
    <col min="2056" max="2304" width="9.109375" style="1"/>
    <col min="2305" max="2305" width="69.88671875" style="1" bestFit="1" customWidth="1"/>
    <col min="2306" max="2307" width="18" style="1" customWidth="1"/>
    <col min="2308" max="2308" width="9.109375" style="1" hidden="1" customWidth="1"/>
    <col min="2309" max="2309" width="18" style="1" customWidth="1"/>
    <col min="2310" max="2310" width="9.109375" style="1"/>
    <col min="2311" max="2311" width="11.6640625" style="1" bestFit="1" customWidth="1"/>
    <col min="2312" max="2560" width="9.109375" style="1"/>
    <col min="2561" max="2561" width="69.88671875" style="1" bestFit="1" customWidth="1"/>
    <col min="2562" max="2563" width="18" style="1" customWidth="1"/>
    <col min="2564" max="2564" width="9.109375" style="1" hidden="1" customWidth="1"/>
    <col min="2565" max="2565" width="18" style="1" customWidth="1"/>
    <col min="2566" max="2566" width="9.109375" style="1"/>
    <col min="2567" max="2567" width="11.6640625" style="1" bestFit="1" customWidth="1"/>
    <col min="2568" max="2816" width="9.109375" style="1"/>
    <col min="2817" max="2817" width="69.88671875" style="1" bestFit="1" customWidth="1"/>
    <col min="2818" max="2819" width="18" style="1" customWidth="1"/>
    <col min="2820" max="2820" width="9.109375" style="1" hidden="1" customWidth="1"/>
    <col min="2821" max="2821" width="18" style="1" customWidth="1"/>
    <col min="2822" max="2822" width="9.109375" style="1"/>
    <col min="2823" max="2823" width="11.6640625" style="1" bestFit="1" customWidth="1"/>
    <col min="2824" max="3072" width="9.109375" style="1"/>
    <col min="3073" max="3073" width="69.88671875" style="1" bestFit="1" customWidth="1"/>
    <col min="3074" max="3075" width="18" style="1" customWidth="1"/>
    <col min="3076" max="3076" width="9.109375" style="1" hidden="1" customWidth="1"/>
    <col min="3077" max="3077" width="18" style="1" customWidth="1"/>
    <col min="3078" max="3078" width="9.109375" style="1"/>
    <col min="3079" max="3079" width="11.6640625" style="1" bestFit="1" customWidth="1"/>
    <col min="3080" max="3328" width="9.109375" style="1"/>
    <col min="3329" max="3329" width="69.88671875" style="1" bestFit="1" customWidth="1"/>
    <col min="3330" max="3331" width="18" style="1" customWidth="1"/>
    <col min="3332" max="3332" width="9.109375" style="1" hidden="1" customWidth="1"/>
    <col min="3333" max="3333" width="18" style="1" customWidth="1"/>
    <col min="3334" max="3334" width="9.109375" style="1"/>
    <col min="3335" max="3335" width="11.6640625" style="1" bestFit="1" customWidth="1"/>
    <col min="3336" max="3584" width="9.109375" style="1"/>
    <col min="3585" max="3585" width="69.88671875" style="1" bestFit="1" customWidth="1"/>
    <col min="3586" max="3587" width="18" style="1" customWidth="1"/>
    <col min="3588" max="3588" width="9.109375" style="1" hidden="1" customWidth="1"/>
    <col min="3589" max="3589" width="18" style="1" customWidth="1"/>
    <col min="3590" max="3590" width="9.109375" style="1"/>
    <col min="3591" max="3591" width="11.6640625" style="1" bestFit="1" customWidth="1"/>
    <col min="3592" max="3840" width="9.109375" style="1"/>
    <col min="3841" max="3841" width="69.88671875" style="1" bestFit="1" customWidth="1"/>
    <col min="3842" max="3843" width="18" style="1" customWidth="1"/>
    <col min="3844" max="3844" width="9.109375" style="1" hidden="1" customWidth="1"/>
    <col min="3845" max="3845" width="18" style="1" customWidth="1"/>
    <col min="3846" max="3846" width="9.109375" style="1"/>
    <col min="3847" max="3847" width="11.6640625" style="1" bestFit="1" customWidth="1"/>
    <col min="3848" max="4096" width="9.109375" style="1"/>
    <col min="4097" max="4097" width="69.88671875" style="1" bestFit="1" customWidth="1"/>
    <col min="4098" max="4099" width="18" style="1" customWidth="1"/>
    <col min="4100" max="4100" width="9.109375" style="1" hidden="1" customWidth="1"/>
    <col min="4101" max="4101" width="18" style="1" customWidth="1"/>
    <col min="4102" max="4102" width="9.109375" style="1"/>
    <col min="4103" max="4103" width="11.6640625" style="1" bestFit="1" customWidth="1"/>
    <col min="4104" max="4352" width="9.109375" style="1"/>
    <col min="4353" max="4353" width="69.88671875" style="1" bestFit="1" customWidth="1"/>
    <col min="4354" max="4355" width="18" style="1" customWidth="1"/>
    <col min="4356" max="4356" width="9.109375" style="1" hidden="1" customWidth="1"/>
    <col min="4357" max="4357" width="18" style="1" customWidth="1"/>
    <col min="4358" max="4358" width="9.109375" style="1"/>
    <col min="4359" max="4359" width="11.6640625" style="1" bestFit="1" customWidth="1"/>
    <col min="4360" max="4608" width="9.109375" style="1"/>
    <col min="4609" max="4609" width="69.88671875" style="1" bestFit="1" customWidth="1"/>
    <col min="4610" max="4611" width="18" style="1" customWidth="1"/>
    <col min="4612" max="4612" width="9.109375" style="1" hidden="1" customWidth="1"/>
    <col min="4613" max="4613" width="18" style="1" customWidth="1"/>
    <col min="4614" max="4614" width="9.109375" style="1"/>
    <col min="4615" max="4615" width="11.6640625" style="1" bestFit="1" customWidth="1"/>
    <col min="4616" max="4864" width="9.109375" style="1"/>
    <col min="4865" max="4865" width="69.88671875" style="1" bestFit="1" customWidth="1"/>
    <col min="4866" max="4867" width="18" style="1" customWidth="1"/>
    <col min="4868" max="4868" width="9.109375" style="1" hidden="1" customWidth="1"/>
    <col min="4869" max="4869" width="18" style="1" customWidth="1"/>
    <col min="4870" max="4870" width="9.109375" style="1"/>
    <col min="4871" max="4871" width="11.6640625" style="1" bestFit="1" customWidth="1"/>
    <col min="4872" max="5120" width="9.109375" style="1"/>
    <col min="5121" max="5121" width="69.88671875" style="1" bestFit="1" customWidth="1"/>
    <col min="5122" max="5123" width="18" style="1" customWidth="1"/>
    <col min="5124" max="5124" width="9.109375" style="1" hidden="1" customWidth="1"/>
    <col min="5125" max="5125" width="18" style="1" customWidth="1"/>
    <col min="5126" max="5126" width="9.109375" style="1"/>
    <col min="5127" max="5127" width="11.6640625" style="1" bestFit="1" customWidth="1"/>
    <col min="5128" max="5376" width="9.109375" style="1"/>
    <col min="5377" max="5377" width="69.88671875" style="1" bestFit="1" customWidth="1"/>
    <col min="5378" max="5379" width="18" style="1" customWidth="1"/>
    <col min="5380" max="5380" width="9.109375" style="1" hidden="1" customWidth="1"/>
    <col min="5381" max="5381" width="18" style="1" customWidth="1"/>
    <col min="5382" max="5382" width="9.109375" style="1"/>
    <col min="5383" max="5383" width="11.6640625" style="1" bestFit="1" customWidth="1"/>
    <col min="5384" max="5632" width="9.109375" style="1"/>
    <col min="5633" max="5633" width="69.88671875" style="1" bestFit="1" customWidth="1"/>
    <col min="5634" max="5635" width="18" style="1" customWidth="1"/>
    <col min="5636" max="5636" width="9.109375" style="1" hidden="1" customWidth="1"/>
    <col min="5637" max="5637" width="18" style="1" customWidth="1"/>
    <col min="5638" max="5638" width="9.109375" style="1"/>
    <col min="5639" max="5639" width="11.6640625" style="1" bestFit="1" customWidth="1"/>
    <col min="5640" max="5888" width="9.109375" style="1"/>
    <col min="5889" max="5889" width="69.88671875" style="1" bestFit="1" customWidth="1"/>
    <col min="5890" max="5891" width="18" style="1" customWidth="1"/>
    <col min="5892" max="5892" width="9.109375" style="1" hidden="1" customWidth="1"/>
    <col min="5893" max="5893" width="18" style="1" customWidth="1"/>
    <col min="5894" max="5894" width="9.109375" style="1"/>
    <col min="5895" max="5895" width="11.6640625" style="1" bestFit="1" customWidth="1"/>
    <col min="5896" max="6144" width="9.109375" style="1"/>
    <col min="6145" max="6145" width="69.88671875" style="1" bestFit="1" customWidth="1"/>
    <col min="6146" max="6147" width="18" style="1" customWidth="1"/>
    <col min="6148" max="6148" width="9.109375" style="1" hidden="1" customWidth="1"/>
    <col min="6149" max="6149" width="18" style="1" customWidth="1"/>
    <col min="6150" max="6150" width="9.109375" style="1"/>
    <col min="6151" max="6151" width="11.6640625" style="1" bestFit="1" customWidth="1"/>
    <col min="6152" max="6400" width="9.109375" style="1"/>
    <col min="6401" max="6401" width="69.88671875" style="1" bestFit="1" customWidth="1"/>
    <col min="6402" max="6403" width="18" style="1" customWidth="1"/>
    <col min="6404" max="6404" width="9.109375" style="1" hidden="1" customWidth="1"/>
    <col min="6405" max="6405" width="18" style="1" customWidth="1"/>
    <col min="6406" max="6406" width="9.109375" style="1"/>
    <col min="6407" max="6407" width="11.6640625" style="1" bestFit="1" customWidth="1"/>
    <col min="6408" max="6656" width="9.109375" style="1"/>
    <col min="6657" max="6657" width="69.88671875" style="1" bestFit="1" customWidth="1"/>
    <col min="6658" max="6659" width="18" style="1" customWidth="1"/>
    <col min="6660" max="6660" width="9.109375" style="1" hidden="1" customWidth="1"/>
    <col min="6661" max="6661" width="18" style="1" customWidth="1"/>
    <col min="6662" max="6662" width="9.109375" style="1"/>
    <col min="6663" max="6663" width="11.6640625" style="1" bestFit="1" customWidth="1"/>
    <col min="6664" max="6912" width="9.109375" style="1"/>
    <col min="6913" max="6913" width="69.88671875" style="1" bestFit="1" customWidth="1"/>
    <col min="6914" max="6915" width="18" style="1" customWidth="1"/>
    <col min="6916" max="6916" width="9.109375" style="1" hidden="1" customWidth="1"/>
    <col min="6917" max="6917" width="18" style="1" customWidth="1"/>
    <col min="6918" max="6918" width="9.109375" style="1"/>
    <col min="6919" max="6919" width="11.6640625" style="1" bestFit="1" customWidth="1"/>
    <col min="6920" max="7168" width="9.109375" style="1"/>
    <col min="7169" max="7169" width="69.88671875" style="1" bestFit="1" customWidth="1"/>
    <col min="7170" max="7171" width="18" style="1" customWidth="1"/>
    <col min="7172" max="7172" width="9.109375" style="1" hidden="1" customWidth="1"/>
    <col min="7173" max="7173" width="18" style="1" customWidth="1"/>
    <col min="7174" max="7174" width="9.109375" style="1"/>
    <col min="7175" max="7175" width="11.6640625" style="1" bestFit="1" customWidth="1"/>
    <col min="7176" max="7424" width="9.109375" style="1"/>
    <col min="7425" max="7425" width="69.88671875" style="1" bestFit="1" customWidth="1"/>
    <col min="7426" max="7427" width="18" style="1" customWidth="1"/>
    <col min="7428" max="7428" width="9.109375" style="1" hidden="1" customWidth="1"/>
    <col min="7429" max="7429" width="18" style="1" customWidth="1"/>
    <col min="7430" max="7430" width="9.109375" style="1"/>
    <col min="7431" max="7431" width="11.6640625" style="1" bestFit="1" customWidth="1"/>
    <col min="7432" max="7680" width="9.109375" style="1"/>
    <col min="7681" max="7681" width="69.88671875" style="1" bestFit="1" customWidth="1"/>
    <col min="7682" max="7683" width="18" style="1" customWidth="1"/>
    <col min="7684" max="7684" width="9.109375" style="1" hidden="1" customWidth="1"/>
    <col min="7685" max="7685" width="18" style="1" customWidth="1"/>
    <col min="7686" max="7686" width="9.109375" style="1"/>
    <col min="7687" max="7687" width="11.6640625" style="1" bestFit="1" customWidth="1"/>
    <col min="7688" max="7936" width="9.109375" style="1"/>
    <col min="7937" max="7937" width="69.88671875" style="1" bestFit="1" customWidth="1"/>
    <col min="7938" max="7939" width="18" style="1" customWidth="1"/>
    <col min="7940" max="7940" width="9.109375" style="1" hidden="1" customWidth="1"/>
    <col min="7941" max="7941" width="18" style="1" customWidth="1"/>
    <col min="7942" max="7942" width="9.109375" style="1"/>
    <col min="7943" max="7943" width="11.6640625" style="1" bestFit="1" customWidth="1"/>
    <col min="7944" max="8192" width="9.109375" style="1"/>
    <col min="8193" max="8193" width="69.88671875" style="1" bestFit="1" customWidth="1"/>
    <col min="8194" max="8195" width="18" style="1" customWidth="1"/>
    <col min="8196" max="8196" width="9.109375" style="1" hidden="1" customWidth="1"/>
    <col min="8197" max="8197" width="18" style="1" customWidth="1"/>
    <col min="8198" max="8198" width="9.109375" style="1"/>
    <col min="8199" max="8199" width="11.6640625" style="1" bestFit="1" customWidth="1"/>
    <col min="8200" max="8448" width="9.109375" style="1"/>
    <col min="8449" max="8449" width="69.88671875" style="1" bestFit="1" customWidth="1"/>
    <col min="8450" max="8451" width="18" style="1" customWidth="1"/>
    <col min="8452" max="8452" width="9.109375" style="1" hidden="1" customWidth="1"/>
    <col min="8453" max="8453" width="18" style="1" customWidth="1"/>
    <col min="8454" max="8454" width="9.109375" style="1"/>
    <col min="8455" max="8455" width="11.6640625" style="1" bestFit="1" customWidth="1"/>
    <col min="8456" max="8704" width="9.109375" style="1"/>
    <col min="8705" max="8705" width="69.88671875" style="1" bestFit="1" customWidth="1"/>
    <col min="8706" max="8707" width="18" style="1" customWidth="1"/>
    <col min="8708" max="8708" width="9.109375" style="1" hidden="1" customWidth="1"/>
    <col min="8709" max="8709" width="18" style="1" customWidth="1"/>
    <col min="8710" max="8710" width="9.109375" style="1"/>
    <col min="8711" max="8711" width="11.6640625" style="1" bestFit="1" customWidth="1"/>
    <col min="8712" max="8960" width="9.109375" style="1"/>
    <col min="8961" max="8961" width="69.88671875" style="1" bestFit="1" customWidth="1"/>
    <col min="8962" max="8963" width="18" style="1" customWidth="1"/>
    <col min="8964" max="8964" width="9.109375" style="1" hidden="1" customWidth="1"/>
    <col min="8965" max="8965" width="18" style="1" customWidth="1"/>
    <col min="8966" max="8966" width="9.109375" style="1"/>
    <col min="8967" max="8967" width="11.6640625" style="1" bestFit="1" customWidth="1"/>
    <col min="8968" max="9216" width="9.109375" style="1"/>
    <col min="9217" max="9217" width="69.88671875" style="1" bestFit="1" customWidth="1"/>
    <col min="9218" max="9219" width="18" style="1" customWidth="1"/>
    <col min="9220" max="9220" width="9.109375" style="1" hidden="1" customWidth="1"/>
    <col min="9221" max="9221" width="18" style="1" customWidth="1"/>
    <col min="9222" max="9222" width="9.109375" style="1"/>
    <col min="9223" max="9223" width="11.6640625" style="1" bestFit="1" customWidth="1"/>
    <col min="9224" max="9472" width="9.109375" style="1"/>
    <col min="9473" max="9473" width="69.88671875" style="1" bestFit="1" customWidth="1"/>
    <col min="9474" max="9475" width="18" style="1" customWidth="1"/>
    <col min="9476" max="9476" width="9.109375" style="1" hidden="1" customWidth="1"/>
    <col min="9477" max="9477" width="18" style="1" customWidth="1"/>
    <col min="9478" max="9478" width="9.109375" style="1"/>
    <col min="9479" max="9479" width="11.6640625" style="1" bestFit="1" customWidth="1"/>
    <col min="9480" max="9728" width="9.109375" style="1"/>
    <col min="9729" max="9729" width="69.88671875" style="1" bestFit="1" customWidth="1"/>
    <col min="9730" max="9731" width="18" style="1" customWidth="1"/>
    <col min="9732" max="9732" width="9.109375" style="1" hidden="1" customWidth="1"/>
    <col min="9733" max="9733" width="18" style="1" customWidth="1"/>
    <col min="9734" max="9734" width="9.109375" style="1"/>
    <col min="9735" max="9735" width="11.6640625" style="1" bestFit="1" customWidth="1"/>
    <col min="9736" max="9984" width="9.109375" style="1"/>
    <col min="9985" max="9985" width="69.88671875" style="1" bestFit="1" customWidth="1"/>
    <col min="9986" max="9987" width="18" style="1" customWidth="1"/>
    <col min="9988" max="9988" width="9.109375" style="1" hidden="1" customWidth="1"/>
    <col min="9989" max="9989" width="18" style="1" customWidth="1"/>
    <col min="9990" max="9990" width="9.109375" style="1"/>
    <col min="9991" max="9991" width="11.6640625" style="1" bestFit="1" customWidth="1"/>
    <col min="9992" max="10240" width="9.109375" style="1"/>
    <col min="10241" max="10241" width="69.88671875" style="1" bestFit="1" customWidth="1"/>
    <col min="10242" max="10243" width="18" style="1" customWidth="1"/>
    <col min="10244" max="10244" width="9.109375" style="1" hidden="1" customWidth="1"/>
    <col min="10245" max="10245" width="18" style="1" customWidth="1"/>
    <col min="10246" max="10246" width="9.109375" style="1"/>
    <col min="10247" max="10247" width="11.6640625" style="1" bestFit="1" customWidth="1"/>
    <col min="10248" max="10496" width="9.109375" style="1"/>
    <col min="10497" max="10497" width="69.88671875" style="1" bestFit="1" customWidth="1"/>
    <col min="10498" max="10499" width="18" style="1" customWidth="1"/>
    <col min="10500" max="10500" width="9.109375" style="1" hidden="1" customWidth="1"/>
    <col min="10501" max="10501" width="18" style="1" customWidth="1"/>
    <col min="10502" max="10502" width="9.109375" style="1"/>
    <col min="10503" max="10503" width="11.6640625" style="1" bestFit="1" customWidth="1"/>
    <col min="10504" max="10752" width="9.109375" style="1"/>
    <col min="10753" max="10753" width="69.88671875" style="1" bestFit="1" customWidth="1"/>
    <col min="10754" max="10755" width="18" style="1" customWidth="1"/>
    <col min="10756" max="10756" width="9.109375" style="1" hidden="1" customWidth="1"/>
    <col min="10757" max="10757" width="18" style="1" customWidth="1"/>
    <col min="10758" max="10758" width="9.109375" style="1"/>
    <col min="10759" max="10759" width="11.6640625" style="1" bestFit="1" customWidth="1"/>
    <col min="10760" max="11008" width="9.109375" style="1"/>
    <col min="11009" max="11009" width="69.88671875" style="1" bestFit="1" customWidth="1"/>
    <col min="11010" max="11011" width="18" style="1" customWidth="1"/>
    <col min="11012" max="11012" width="9.109375" style="1" hidden="1" customWidth="1"/>
    <col min="11013" max="11013" width="18" style="1" customWidth="1"/>
    <col min="11014" max="11014" width="9.109375" style="1"/>
    <col min="11015" max="11015" width="11.6640625" style="1" bestFit="1" customWidth="1"/>
    <col min="11016" max="11264" width="9.109375" style="1"/>
    <col min="11265" max="11265" width="69.88671875" style="1" bestFit="1" customWidth="1"/>
    <col min="11266" max="11267" width="18" style="1" customWidth="1"/>
    <col min="11268" max="11268" width="9.109375" style="1" hidden="1" customWidth="1"/>
    <col min="11269" max="11269" width="18" style="1" customWidth="1"/>
    <col min="11270" max="11270" width="9.109375" style="1"/>
    <col min="11271" max="11271" width="11.6640625" style="1" bestFit="1" customWidth="1"/>
    <col min="11272" max="11520" width="9.109375" style="1"/>
    <col min="11521" max="11521" width="69.88671875" style="1" bestFit="1" customWidth="1"/>
    <col min="11522" max="11523" width="18" style="1" customWidth="1"/>
    <col min="11524" max="11524" width="9.109375" style="1" hidden="1" customWidth="1"/>
    <col min="11525" max="11525" width="18" style="1" customWidth="1"/>
    <col min="11526" max="11526" width="9.109375" style="1"/>
    <col min="11527" max="11527" width="11.6640625" style="1" bestFit="1" customWidth="1"/>
    <col min="11528" max="11776" width="9.109375" style="1"/>
    <col min="11777" max="11777" width="69.88671875" style="1" bestFit="1" customWidth="1"/>
    <col min="11778" max="11779" width="18" style="1" customWidth="1"/>
    <col min="11780" max="11780" width="9.109375" style="1" hidden="1" customWidth="1"/>
    <col min="11781" max="11781" width="18" style="1" customWidth="1"/>
    <col min="11782" max="11782" width="9.109375" style="1"/>
    <col min="11783" max="11783" width="11.6640625" style="1" bestFit="1" customWidth="1"/>
    <col min="11784" max="12032" width="9.109375" style="1"/>
    <col min="12033" max="12033" width="69.88671875" style="1" bestFit="1" customWidth="1"/>
    <col min="12034" max="12035" width="18" style="1" customWidth="1"/>
    <col min="12036" max="12036" width="9.109375" style="1" hidden="1" customWidth="1"/>
    <col min="12037" max="12037" width="18" style="1" customWidth="1"/>
    <col min="12038" max="12038" width="9.109375" style="1"/>
    <col min="12039" max="12039" width="11.6640625" style="1" bestFit="1" customWidth="1"/>
    <col min="12040" max="12288" width="9.109375" style="1"/>
    <col min="12289" max="12289" width="69.88671875" style="1" bestFit="1" customWidth="1"/>
    <col min="12290" max="12291" width="18" style="1" customWidth="1"/>
    <col min="12292" max="12292" width="9.109375" style="1" hidden="1" customWidth="1"/>
    <col min="12293" max="12293" width="18" style="1" customWidth="1"/>
    <col min="12294" max="12294" width="9.109375" style="1"/>
    <col min="12295" max="12295" width="11.6640625" style="1" bestFit="1" customWidth="1"/>
    <col min="12296" max="12544" width="9.109375" style="1"/>
    <col min="12545" max="12545" width="69.88671875" style="1" bestFit="1" customWidth="1"/>
    <col min="12546" max="12547" width="18" style="1" customWidth="1"/>
    <col min="12548" max="12548" width="9.109375" style="1" hidden="1" customWidth="1"/>
    <col min="12549" max="12549" width="18" style="1" customWidth="1"/>
    <col min="12550" max="12550" width="9.109375" style="1"/>
    <col min="12551" max="12551" width="11.6640625" style="1" bestFit="1" customWidth="1"/>
    <col min="12552" max="12800" width="9.109375" style="1"/>
    <col min="12801" max="12801" width="69.88671875" style="1" bestFit="1" customWidth="1"/>
    <col min="12802" max="12803" width="18" style="1" customWidth="1"/>
    <col min="12804" max="12804" width="9.109375" style="1" hidden="1" customWidth="1"/>
    <col min="12805" max="12805" width="18" style="1" customWidth="1"/>
    <col min="12806" max="12806" width="9.109375" style="1"/>
    <col min="12807" max="12807" width="11.6640625" style="1" bestFit="1" customWidth="1"/>
    <col min="12808" max="13056" width="9.109375" style="1"/>
    <col min="13057" max="13057" width="69.88671875" style="1" bestFit="1" customWidth="1"/>
    <col min="13058" max="13059" width="18" style="1" customWidth="1"/>
    <col min="13060" max="13060" width="9.109375" style="1" hidden="1" customWidth="1"/>
    <col min="13061" max="13061" width="18" style="1" customWidth="1"/>
    <col min="13062" max="13062" width="9.109375" style="1"/>
    <col min="13063" max="13063" width="11.6640625" style="1" bestFit="1" customWidth="1"/>
    <col min="13064" max="13312" width="9.109375" style="1"/>
    <col min="13313" max="13313" width="69.88671875" style="1" bestFit="1" customWidth="1"/>
    <col min="13314" max="13315" width="18" style="1" customWidth="1"/>
    <col min="13316" max="13316" width="9.109375" style="1" hidden="1" customWidth="1"/>
    <col min="13317" max="13317" width="18" style="1" customWidth="1"/>
    <col min="13318" max="13318" width="9.109375" style="1"/>
    <col min="13319" max="13319" width="11.6640625" style="1" bestFit="1" customWidth="1"/>
    <col min="13320" max="13568" width="9.109375" style="1"/>
    <col min="13569" max="13569" width="69.88671875" style="1" bestFit="1" customWidth="1"/>
    <col min="13570" max="13571" width="18" style="1" customWidth="1"/>
    <col min="13572" max="13572" width="9.109375" style="1" hidden="1" customWidth="1"/>
    <col min="13573" max="13573" width="18" style="1" customWidth="1"/>
    <col min="13574" max="13574" width="9.109375" style="1"/>
    <col min="13575" max="13575" width="11.6640625" style="1" bestFit="1" customWidth="1"/>
    <col min="13576" max="13824" width="9.109375" style="1"/>
    <col min="13825" max="13825" width="69.88671875" style="1" bestFit="1" customWidth="1"/>
    <col min="13826" max="13827" width="18" style="1" customWidth="1"/>
    <col min="13828" max="13828" width="9.109375" style="1" hidden="1" customWidth="1"/>
    <col min="13829" max="13829" width="18" style="1" customWidth="1"/>
    <col min="13830" max="13830" width="9.109375" style="1"/>
    <col min="13831" max="13831" width="11.6640625" style="1" bestFit="1" customWidth="1"/>
    <col min="13832" max="14080" width="9.109375" style="1"/>
    <col min="14081" max="14081" width="69.88671875" style="1" bestFit="1" customWidth="1"/>
    <col min="14082" max="14083" width="18" style="1" customWidth="1"/>
    <col min="14084" max="14084" width="9.109375" style="1" hidden="1" customWidth="1"/>
    <col min="14085" max="14085" width="18" style="1" customWidth="1"/>
    <col min="14086" max="14086" width="9.109375" style="1"/>
    <col min="14087" max="14087" width="11.6640625" style="1" bestFit="1" customWidth="1"/>
    <col min="14088" max="14336" width="9.109375" style="1"/>
    <col min="14337" max="14337" width="69.88671875" style="1" bestFit="1" customWidth="1"/>
    <col min="14338" max="14339" width="18" style="1" customWidth="1"/>
    <col min="14340" max="14340" width="9.109375" style="1" hidden="1" customWidth="1"/>
    <col min="14341" max="14341" width="18" style="1" customWidth="1"/>
    <col min="14342" max="14342" width="9.109375" style="1"/>
    <col min="14343" max="14343" width="11.6640625" style="1" bestFit="1" customWidth="1"/>
    <col min="14344" max="14592" width="9.109375" style="1"/>
    <col min="14593" max="14593" width="69.88671875" style="1" bestFit="1" customWidth="1"/>
    <col min="14594" max="14595" width="18" style="1" customWidth="1"/>
    <col min="14596" max="14596" width="9.109375" style="1" hidden="1" customWidth="1"/>
    <col min="14597" max="14597" width="18" style="1" customWidth="1"/>
    <col min="14598" max="14598" width="9.109375" style="1"/>
    <col min="14599" max="14599" width="11.6640625" style="1" bestFit="1" customWidth="1"/>
    <col min="14600" max="14848" width="9.109375" style="1"/>
    <col min="14849" max="14849" width="69.88671875" style="1" bestFit="1" customWidth="1"/>
    <col min="14850" max="14851" width="18" style="1" customWidth="1"/>
    <col min="14852" max="14852" width="9.109375" style="1" hidden="1" customWidth="1"/>
    <col min="14853" max="14853" width="18" style="1" customWidth="1"/>
    <col min="14854" max="14854" width="9.109375" style="1"/>
    <col min="14855" max="14855" width="11.6640625" style="1" bestFit="1" customWidth="1"/>
    <col min="14856" max="15104" width="9.109375" style="1"/>
    <col min="15105" max="15105" width="69.88671875" style="1" bestFit="1" customWidth="1"/>
    <col min="15106" max="15107" width="18" style="1" customWidth="1"/>
    <col min="15108" max="15108" width="9.109375" style="1" hidden="1" customWidth="1"/>
    <col min="15109" max="15109" width="18" style="1" customWidth="1"/>
    <col min="15110" max="15110" width="9.109375" style="1"/>
    <col min="15111" max="15111" width="11.6640625" style="1" bestFit="1" customWidth="1"/>
    <col min="15112" max="15360" width="9.109375" style="1"/>
    <col min="15361" max="15361" width="69.88671875" style="1" bestFit="1" customWidth="1"/>
    <col min="15362" max="15363" width="18" style="1" customWidth="1"/>
    <col min="15364" max="15364" width="9.109375" style="1" hidden="1" customWidth="1"/>
    <col min="15365" max="15365" width="18" style="1" customWidth="1"/>
    <col min="15366" max="15366" width="9.109375" style="1"/>
    <col min="15367" max="15367" width="11.6640625" style="1" bestFit="1" customWidth="1"/>
    <col min="15368" max="15616" width="9.109375" style="1"/>
    <col min="15617" max="15617" width="69.88671875" style="1" bestFit="1" customWidth="1"/>
    <col min="15618" max="15619" width="18" style="1" customWidth="1"/>
    <col min="15620" max="15620" width="9.109375" style="1" hidden="1" customWidth="1"/>
    <col min="15621" max="15621" width="18" style="1" customWidth="1"/>
    <col min="15622" max="15622" width="9.109375" style="1"/>
    <col min="15623" max="15623" width="11.6640625" style="1" bestFit="1" customWidth="1"/>
    <col min="15624" max="15872" width="9.109375" style="1"/>
    <col min="15873" max="15873" width="69.88671875" style="1" bestFit="1" customWidth="1"/>
    <col min="15874" max="15875" width="18" style="1" customWidth="1"/>
    <col min="15876" max="15876" width="9.109375" style="1" hidden="1" customWidth="1"/>
    <col min="15877" max="15877" width="18" style="1" customWidth="1"/>
    <col min="15878" max="15878" width="9.109375" style="1"/>
    <col min="15879" max="15879" width="11.6640625" style="1" bestFit="1" customWidth="1"/>
    <col min="15880" max="16128" width="9.109375" style="1"/>
    <col min="16129" max="16129" width="69.88671875" style="1" bestFit="1" customWidth="1"/>
    <col min="16130" max="16131" width="18" style="1" customWidth="1"/>
    <col min="16132" max="16132" width="9.109375" style="1" hidden="1" customWidth="1"/>
    <col min="16133" max="16133" width="18" style="1" customWidth="1"/>
    <col min="16134" max="16134" width="9.109375" style="1"/>
    <col min="16135" max="16135" width="11.6640625" style="1" bestFit="1" customWidth="1"/>
    <col min="16136" max="16384" width="9.109375" style="1"/>
  </cols>
  <sheetData>
    <row r="1" spans="1:8" ht="36.75" customHeight="1" x14ac:dyDescent="0.25">
      <c r="A1" s="238" t="s">
        <v>230</v>
      </c>
      <c r="B1" s="238"/>
      <c r="C1" s="238"/>
      <c r="D1" s="238"/>
      <c r="E1" s="238"/>
      <c r="F1" s="238"/>
      <c r="G1" s="2"/>
    </row>
    <row r="2" spans="1:8" ht="16.5" customHeight="1" x14ac:dyDescent="0.25">
      <c r="A2" s="239" t="s">
        <v>0</v>
      </c>
      <c r="B2" s="239"/>
      <c r="C2" s="239"/>
      <c r="D2" s="239"/>
      <c r="E2" s="239"/>
    </row>
    <row r="3" spans="1:8" ht="16.5" customHeight="1" x14ac:dyDescent="0.25">
      <c r="A3" s="240"/>
      <c r="B3" s="240"/>
      <c r="C3" s="240"/>
      <c r="D3" s="240"/>
      <c r="E3" s="240"/>
    </row>
    <row r="4" spans="1:8" ht="16.5" customHeight="1" x14ac:dyDescent="0.25">
      <c r="A4" s="240" t="s">
        <v>1</v>
      </c>
      <c r="B4" s="240"/>
      <c r="C4" s="240"/>
      <c r="D4" s="240"/>
      <c r="E4" s="240"/>
    </row>
    <row r="6" spans="1:8" x14ac:dyDescent="0.25">
      <c r="A6" s="241" t="s">
        <v>2</v>
      </c>
      <c r="B6" s="244" t="s">
        <v>3</v>
      </c>
      <c r="C6" s="245"/>
      <c r="D6" s="245"/>
      <c r="E6" s="246"/>
    </row>
    <row r="7" spans="1:8" x14ac:dyDescent="0.25">
      <c r="A7" s="242"/>
      <c r="B7" s="244" t="s">
        <v>4</v>
      </c>
      <c r="C7" s="246"/>
      <c r="D7" s="3"/>
      <c r="E7" s="241" t="s">
        <v>5</v>
      </c>
    </row>
    <row r="8" spans="1:8" x14ac:dyDescent="0.25">
      <c r="A8" s="243"/>
      <c r="B8" s="4">
        <v>2023</v>
      </c>
      <c r="C8" s="4">
        <v>2024</v>
      </c>
      <c r="D8" s="4" t="s">
        <v>6</v>
      </c>
      <c r="E8" s="243"/>
    </row>
    <row r="9" spans="1:8" x14ac:dyDescent="0.25">
      <c r="A9" s="5" t="s">
        <v>7</v>
      </c>
      <c r="B9" s="6">
        <f>+'Scheda B 2023_2024'!AJ41</f>
        <v>653239</v>
      </c>
      <c r="C9" s="6">
        <f>+'Scheda B 2023_2024'!AK41</f>
        <v>757900</v>
      </c>
      <c r="D9" s="6"/>
      <c r="E9" s="6">
        <f>+B9+C9</f>
        <v>1411139</v>
      </c>
    </row>
    <row r="10" spans="1:8" x14ac:dyDescent="0.25">
      <c r="A10" s="5" t="s">
        <v>8</v>
      </c>
      <c r="B10" s="6"/>
      <c r="C10" s="6"/>
      <c r="D10" s="6"/>
      <c r="E10" s="6"/>
    </row>
    <row r="11" spans="1:8" ht="15.75" customHeight="1" x14ac:dyDescent="0.25">
      <c r="A11" s="5" t="s">
        <v>9</v>
      </c>
      <c r="B11" s="6">
        <f>+'Scheda B 2023_2024'!AP41</f>
        <v>218400</v>
      </c>
      <c r="C11" s="6">
        <f>+'Scheda B 2023_2024'!AQ41</f>
        <v>218400</v>
      </c>
      <c r="D11" s="6"/>
      <c r="E11" s="6">
        <f t="shared" ref="E11" si="0">+B11+C11</f>
        <v>436800</v>
      </c>
      <c r="H11" s="7"/>
    </row>
    <row r="12" spans="1:8" x14ac:dyDescent="0.25">
      <c r="A12" s="5" t="s">
        <v>10</v>
      </c>
      <c r="B12" s="8">
        <f>+'Scheda B 2023_2024'!AL41</f>
        <v>3388016.6666666665</v>
      </c>
      <c r="C12" s="8">
        <f>+'Scheda B 2023_2024'!AM41</f>
        <v>3359150</v>
      </c>
      <c r="D12" s="8"/>
      <c r="E12" s="6">
        <f>+B12+C12</f>
        <v>6747166.666666666</v>
      </c>
    </row>
    <row r="13" spans="1:8" ht="38.25" customHeight="1" x14ac:dyDescent="0.25">
      <c r="A13" s="9" t="s">
        <v>11</v>
      </c>
      <c r="B13" s="8"/>
      <c r="C13" s="8"/>
      <c r="D13" s="8"/>
      <c r="E13" s="6"/>
    </row>
    <row r="14" spans="1:8" x14ac:dyDescent="0.25">
      <c r="A14" s="5" t="s">
        <v>12</v>
      </c>
      <c r="B14" s="8"/>
      <c r="C14" s="8"/>
      <c r="D14" s="8"/>
      <c r="E14" s="6"/>
    </row>
    <row r="15" spans="1:8" x14ac:dyDescent="0.25">
      <c r="A15" s="5" t="s">
        <v>13</v>
      </c>
      <c r="B15" s="8"/>
      <c r="C15" s="8"/>
      <c r="D15" s="8"/>
      <c r="E15" s="6"/>
    </row>
    <row r="16" spans="1:8" x14ac:dyDescent="0.25">
      <c r="A16" s="10" t="s">
        <v>14</v>
      </c>
      <c r="B16" s="11">
        <f>SUM(B9:B15)</f>
        <v>4259655.666666666</v>
      </c>
      <c r="C16" s="11">
        <f>SUM(C9:C15)</f>
        <v>4335450</v>
      </c>
      <c r="D16" s="11">
        <f t="shared" ref="D16" si="1">SUM(D9:D15)</f>
        <v>0</v>
      </c>
      <c r="E16" s="11">
        <f>+B16+C16</f>
        <v>8595105.666666666</v>
      </c>
    </row>
    <row r="18" spans="1:5" x14ac:dyDescent="0.25">
      <c r="A18" s="235"/>
      <c r="B18" s="235"/>
      <c r="C18" s="235"/>
      <c r="D18" s="235"/>
      <c r="E18" s="235"/>
    </row>
    <row r="20" spans="1:5" x14ac:dyDescent="0.25">
      <c r="C20" s="12" t="s">
        <v>15</v>
      </c>
      <c r="D20" s="12"/>
    </row>
    <row r="21" spans="1:5" ht="15.75" customHeight="1" x14ac:dyDescent="0.25">
      <c r="C21" s="12" t="s">
        <v>179</v>
      </c>
      <c r="D21" s="12"/>
    </row>
    <row r="22" spans="1:5" ht="25.5" customHeight="1" x14ac:dyDescent="0.25">
      <c r="A22" s="13" t="s">
        <v>16</v>
      </c>
    </row>
    <row r="23" spans="1:5" s="14" customFormat="1" ht="81.900000000000006" customHeight="1" x14ac:dyDescent="0.3">
      <c r="A23" s="236" t="s">
        <v>264</v>
      </c>
      <c r="B23" s="236"/>
      <c r="C23" s="236"/>
      <c r="D23" s="236"/>
      <c r="E23" s="236"/>
    </row>
    <row r="24" spans="1:5" ht="35.4" customHeight="1" x14ac:dyDescent="0.25">
      <c r="A24" s="237"/>
      <c r="B24" s="237"/>
      <c r="C24" s="237"/>
      <c r="D24" s="237"/>
      <c r="E24" s="237"/>
    </row>
    <row r="25" spans="1:5" x14ac:dyDescent="0.25">
      <c r="E25" s="1">
        <f>SUM(E9:E15)</f>
        <v>8595105.666666666</v>
      </c>
    </row>
    <row r="26" spans="1:5" x14ac:dyDescent="0.25">
      <c r="E26" s="1">
        <f>SUM('Scheda B 2023_2024'!AJ41:AR41)-E16</f>
        <v>0</v>
      </c>
    </row>
    <row r="35" spans="3:5" x14ac:dyDescent="0.25">
      <c r="C35" s="16" t="s">
        <v>17</v>
      </c>
      <c r="D35" s="16"/>
      <c r="E35" s="16">
        <f>+E9+E12-E16+E15</f>
        <v>-436800</v>
      </c>
    </row>
    <row r="36" spans="3:5" x14ac:dyDescent="0.25">
      <c r="C36" s="17" t="s">
        <v>18</v>
      </c>
      <c r="D36" s="18"/>
      <c r="E36" s="17">
        <f>+E16-'Scheda B 2023_2024'!AJ41-'Scheda B 2023_2024'!AK41-'Scheda B 2023_2024'!AL41-'Scheda B 2023_2024'!AM41-'Scheda B 2023_2024'!AN41-'Scheda B 2023_2024'!AO41</f>
        <v>436799.99999999953</v>
      </c>
    </row>
    <row r="37" spans="3:5" x14ac:dyDescent="0.25">
      <c r="C37" s="16" t="s">
        <v>19</v>
      </c>
      <c r="D37" s="19"/>
      <c r="E37" s="16">
        <f>+E16-'Scheda B 2023_2024'!AO43</f>
        <v>8595105.666666666</v>
      </c>
    </row>
  </sheetData>
  <mergeCells count="11">
    <mergeCell ref="A18:E18"/>
    <mergeCell ref="A23:E23"/>
    <mergeCell ref="A24:E24"/>
    <mergeCell ref="A1:F1"/>
    <mergeCell ref="A2:E2"/>
    <mergeCell ref="A3:E3"/>
    <mergeCell ref="A4:E4"/>
    <mergeCell ref="A6:A8"/>
    <mergeCell ref="B6:E6"/>
    <mergeCell ref="B7:C7"/>
    <mergeCell ref="E7:E8"/>
  </mergeCells>
  <printOptions horizontalCentered="1"/>
  <pageMargins left="0" right="0" top="0.74803149606299213" bottom="0.74803149606299213" header="0.31496062992125984" footer="0.31496062992125984"/>
  <pageSetup paperSize="8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64"/>
  <sheetViews>
    <sheetView tabSelected="1" view="pageBreakPreview" topLeftCell="D32" zoomScaleNormal="100" zoomScaleSheetLayoutView="100" workbookViewId="0">
      <selection activeCell="D40" sqref="D40"/>
    </sheetView>
  </sheetViews>
  <sheetFormatPr defaultColWidth="9.109375" defaultRowHeight="13.2" x14ac:dyDescent="0.3"/>
  <cols>
    <col min="1" max="1" width="5.109375" style="130" hidden="1" customWidth="1"/>
    <col min="2" max="2" width="11" style="217" hidden="1" customWidth="1"/>
    <col min="3" max="3" width="6.6640625" style="132" hidden="1" customWidth="1"/>
    <col min="4" max="4" width="13.88671875" style="192" customWidth="1"/>
    <col min="5" max="5" width="12.6640625" style="20" customWidth="1"/>
    <col min="6" max="7" width="5.88671875" style="21" customWidth="1"/>
    <col min="8" max="8" width="6" style="20" customWidth="1"/>
    <col min="9" max="9" width="9.44140625" style="21" customWidth="1"/>
    <col min="10" max="10" width="5.6640625" style="22" customWidth="1"/>
    <col min="11" max="11" width="10.44140625" style="22" customWidth="1"/>
    <col min="12" max="12" width="9.44140625" style="22" customWidth="1"/>
    <col min="13" max="13" width="6.5546875" style="23" customWidth="1"/>
    <col min="14" max="14" width="67.33203125" style="15" customWidth="1"/>
    <col min="15" max="15" width="5.88671875" style="22" customWidth="1"/>
    <col min="16" max="16" width="16.6640625" style="22" customWidth="1"/>
    <col min="17" max="17" width="9.33203125" style="22" customWidth="1"/>
    <col min="18" max="18" width="5.5546875" style="21" customWidth="1"/>
    <col min="19" max="20" width="11.6640625" style="24" bestFit="1" customWidth="1"/>
    <col min="21" max="21" width="12" style="15" customWidth="1"/>
    <col min="22" max="22" width="11.6640625" style="15" bestFit="1" customWidth="1"/>
    <col min="23" max="23" width="11.6640625" style="15" customWidth="1"/>
    <col min="24" max="24" width="4.6640625" style="15" customWidth="1"/>
    <col min="25" max="25" width="11.33203125" style="20" customWidth="1"/>
    <col min="26" max="26" width="10.6640625" style="20" customWidth="1"/>
    <col min="27" max="27" width="14.44140625" style="20" customWidth="1"/>
    <col min="28" max="28" width="16.6640625" style="20" customWidth="1"/>
    <col min="29" max="29" width="10.109375" style="20" hidden="1" customWidth="1"/>
    <col min="30" max="30" width="6.33203125" style="22" hidden="1" customWidth="1"/>
    <col min="31" max="31" width="5" style="23" hidden="1" customWidth="1"/>
    <col min="32" max="32" width="18.6640625" style="194" customWidth="1"/>
    <col min="33" max="33" width="19.6640625" style="179" hidden="1" customWidth="1"/>
    <col min="34" max="34" width="15.6640625" style="176" hidden="1" customWidth="1"/>
    <col min="35" max="35" width="6.44140625" style="20" customWidth="1"/>
    <col min="36" max="37" width="9.109375" style="25" customWidth="1"/>
    <col min="38" max="38" width="12" style="25" customWidth="1"/>
    <col min="39" max="39" width="12.109375" style="25" customWidth="1"/>
    <col min="40" max="40" width="11.109375" style="25" bestFit="1" customWidth="1"/>
    <col min="41" max="41" width="7.6640625" style="25" customWidth="1"/>
    <col min="42" max="42" width="8.33203125" style="25" customWidth="1"/>
    <col min="43" max="43" width="8.5546875" style="25" customWidth="1"/>
    <col min="44" max="44" width="8.88671875" style="25" customWidth="1"/>
    <col min="45" max="45" width="11" style="25" customWidth="1"/>
    <col min="46" max="46" width="9.6640625" style="25" customWidth="1"/>
    <col min="47" max="47" width="13.5546875" style="25" customWidth="1"/>
    <col min="48" max="48" width="9.6640625" style="25" customWidth="1"/>
    <col min="49" max="16384" width="9.109375" style="15"/>
  </cols>
  <sheetData>
    <row r="1" spans="1:48" ht="23.4" x14ac:dyDescent="0.3">
      <c r="D1" s="285" t="s">
        <v>202</v>
      </c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F1" s="193"/>
      <c r="AG1" s="175"/>
    </row>
    <row r="2" spans="1:48" x14ac:dyDescent="0.3">
      <c r="D2" s="286" t="s">
        <v>20</v>
      </c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6"/>
      <c r="AF2" s="193"/>
      <c r="AG2" s="177"/>
    </row>
    <row r="3" spans="1:48" ht="21" x14ac:dyDescent="0.3">
      <c r="D3" s="287" t="s">
        <v>21</v>
      </c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23"/>
      <c r="AF3" s="193"/>
      <c r="AG3" s="178"/>
    </row>
    <row r="4" spans="1:48" x14ac:dyDescent="0.3">
      <c r="D4" s="26"/>
    </row>
    <row r="5" spans="1:48" s="20" customFormat="1" x14ac:dyDescent="0.3">
      <c r="B5" s="82" t="s">
        <v>250</v>
      </c>
      <c r="C5" s="288" t="s">
        <v>23</v>
      </c>
      <c r="D5" s="289" t="s">
        <v>24</v>
      </c>
      <c r="E5" s="292" t="s">
        <v>25</v>
      </c>
      <c r="F5" s="295" t="s">
        <v>26</v>
      </c>
      <c r="G5" s="298" t="s">
        <v>27</v>
      </c>
      <c r="H5" s="301" t="s">
        <v>28</v>
      </c>
      <c r="I5" s="304" t="s">
        <v>29</v>
      </c>
      <c r="J5" s="298" t="s">
        <v>30</v>
      </c>
      <c r="K5" s="298" t="s">
        <v>31</v>
      </c>
      <c r="L5" s="301" t="s">
        <v>32</v>
      </c>
      <c r="M5" s="298" t="s">
        <v>33</v>
      </c>
      <c r="N5" s="301" t="s">
        <v>34</v>
      </c>
      <c r="O5" s="301" t="s">
        <v>35</v>
      </c>
      <c r="P5" s="301" t="s">
        <v>36</v>
      </c>
      <c r="Q5" s="309" t="s">
        <v>37</v>
      </c>
      <c r="R5" s="312" t="s">
        <v>38</v>
      </c>
      <c r="S5" s="315" t="s">
        <v>170</v>
      </c>
      <c r="T5" s="316"/>
      <c r="U5" s="316"/>
      <c r="V5" s="316"/>
      <c r="W5" s="316"/>
      <c r="X5" s="317"/>
      <c r="Y5" s="307" t="s">
        <v>39</v>
      </c>
      <c r="Z5" s="308"/>
      <c r="AA5" s="272" t="s">
        <v>256</v>
      </c>
      <c r="AB5" s="260" t="s">
        <v>41</v>
      </c>
      <c r="AC5" s="280" t="s">
        <v>42</v>
      </c>
      <c r="AD5" s="260" t="s">
        <v>43</v>
      </c>
      <c r="AE5" s="260" t="s">
        <v>44</v>
      </c>
      <c r="AF5" s="263" t="s">
        <v>192</v>
      </c>
      <c r="AG5" s="277" t="s">
        <v>40</v>
      </c>
      <c r="AH5" s="266" t="s">
        <v>206</v>
      </c>
      <c r="AI5" s="269" t="s">
        <v>45</v>
      </c>
      <c r="AJ5" s="255" t="s">
        <v>46</v>
      </c>
      <c r="AK5" s="258" t="s">
        <v>195</v>
      </c>
      <c r="AL5" s="259" t="s">
        <v>47</v>
      </c>
      <c r="AM5" s="247" t="s">
        <v>196</v>
      </c>
      <c r="AN5" s="252" t="s">
        <v>48</v>
      </c>
      <c r="AO5" s="251" t="s">
        <v>197</v>
      </c>
      <c r="AP5" s="252" t="s">
        <v>262</v>
      </c>
      <c r="AQ5" s="252" t="s">
        <v>263</v>
      </c>
      <c r="AR5" s="251" t="s">
        <v>49</v>
      </c>
      <c r="AS5" s="253" t="s">
        <v>50</v>
      </c>
      <c r="AT5" s="254" t="s">
        <v>198</v>
      </c>
      <c r="AU5" s="247" t="s">
        <v>51</v>
      </c>
      <c r="AV5" s="250" t="s">
        <v>52</v>
      </c>
    </row>
    <row r="6" spans="1:48" s="20" customFormat="1" ht="39.6" x14ac:dyDescent="0.3">
      <c r="A6" s="138"/>
      <c r="B6" s="218"/>
      <c r="C6" s="288"/>
      <c r="D6" s="290"/>
      <c r="E6" s="293"/>
      <c r="F6" s="296"/>
      <c r="G6" s="299"/>
      <c r="H6" s="302"/>
      <c r="I6" s="305"/>
      <c r="J6" s="299"/>
      <c r="K6" s="299"/>
      <c r="L6" s="302"/>
      <c r="M6" s="299"/>
      <c r="N6" s="302"/>
      <c r="O6" s="302"/>
      <c r="P6" s="302"/>
      <c r="Q6" s="310"/>
      <c r="R6" s="313"/>
      <c r="S6" s="30" t="s">
        <v>53</v>
      </c>
      <c r="T6" s="30" t="s">
        <v>191</v>
      </c>
      <c r="U6" s="28" t="s">
        <v>54</v>
      </c>
      <c r="V6" s="28" t="s">
        <v>55</v>
      </c>
      <c r="W6" s="307" t="s">
        <v>56</v>
      </c>
      <c r="X6" s="308"/>
      <c r="Y6" s="28" t="s">
        <v>57</v>
      </c>
      <c r="Z6" s="28" t="s">
        <v>58</v>
      </c>
      <c r="AA6" s="273"/>
      <c r="AB6" s="261"/>
      <c r="AC6" s="281"/>
      <c r="AD6" s="283"/>
      <c r="AE6" s="275"/>
      <c r="AF6" s="264"/>
      <c r="AG6" s="278"/>
      <c r="AH6" s="267"/>
      <c r="AI6" s="270"/>
      <c r="AJ6" s="256"/>
      <c r="AK6" s="256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</row>
    <row r="7" spans="1:48" s="20" customFormat="1" ht="91.95" customHeight="1" x14ac:dyDescent="0.3">
      <c r="A7" s="137" t="s">
        <v>22</v>
      </c>
      <c r="B7" s="219" t="s">
        <v>22</v>
      </c>
      <c r="C7" s="288"/>
      <c r="D7" s="291"/>
      <c r="E7" s="294"/>
      <c r="F7" s="297"/>
      <c r="G7" s="300"/>
      <c r="H7" s="303"/>
      <c r="I7" s="306"/>
      <c r="J7" s="300"/>
      <c r="K7" s="300"/>
      <c r="L7" s="303"/>
      <c r="M7" s="300"/>
      <c r="N7" s="303"/>
      <c r="O7" s="303"/>
      <c r="P7" s="303"/>
      <c r="Q7" s="311"/>
      <c r="R7" s="314"/>
      <c r="S7" s="36"/>
      <c r="T7" s="36"/>
      <c r="U7" s="37"/>
      <c r="V7" s="37"/>
      <c r="W7" s="38" t="s">
        <v>59</v>
      </c>
      <c r="X7" s="38" t="s">
        <v>60</v>
      </c>
      <c r="Y7" s="28"/>
      <c r="Z7" s="28"/>
      <c r="AA7" s="274"/>
      <c r="AB7" s="262"/>
      <c r="AC7" s="282"/>
      <c r="AD7" s="284"/>
      <c r="AE7" s="276"/>
      <c r="AF7" s="265"/>
      <c r="AG7" s="279"/>
      <c r="AH7" s="268"/>
      <c r="AI7" s="271"/>
      <c r="AJ7" s="257"/>
      <c r="AK7" s="257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</row>
    <row r="8" spans="1:48" s="39" customFormat="1" ht="22.8" x14ac:dyDescent="0.3">
      <c r="A8" s="148" t="s">
        <v>61</v>
      </c>
      <c r="B8" s="220" t="s">
        <v>233</v>
      </c>
      <c r="C8" s="133"/>
      <c r="D8" s="191" t="s">
        <v>72</v>
      </c>
      <c r="E8" s="151">
        <v>80001070202</v>
      </c>
      <c r="F8" s="40">
        <v>2022</v>
      </c>
      <c r="G8" s="40">
        <v>2023</v>
      </c>
      <c r="H8" s="41"/>
      <c r="I8" s="41" t="s">
        <v>62</v>
      </c>
      <c r="J8" s="40" t="s">
        <v>62</v>
      </c>
      <c r="K8" s="40" t="s">
        <v>63</v>
      </c>
      <c r="L8" s="41" t="s">
        <v>64</v>
      </c>
      <c r="M8" s="42" t="s">
        <v>65</v>
      </c>
      <c r="N8" s="43" t="s">
        <v>66</v>
      </c>
      <c r="O8" s="41">
        <v>2</v>
      </c>
      <c r="P8" s="44" t="s">
        <v>67</v>
      </c>
      <c r="Q8" s="41" t="s">
        <v>68</v>
      </c>
      <c r="R8" s="41" t="s">
        <v>69</v>
      </c>
      <c r="S8" s="45">
        <v>150000</v>
      </c>
      <c r="T8" s="45"/>
      <c r="U8" s="46"/>
      <c r="V8" s="46">
        <f t="shared" ref="V8" si="0">+S8+T8+U8</f>
        <v>150000</v>
      </c>
      <c r="W8" s="47"/>
      <c r="X8" s="45"/>
      <c r="Y8" s="45"/>
      <c r="Z8" s="48"/>
      <c r="AA8" s="48"/>
      <c r="AB8" s="152" t="s">
        <v>10</v>
      </c>
      <c r="AC8" s="155" t="s">
        <v>70</v>
      </c>
      <c r="AD8" s="152">
        <v>53</v>
      </c>
      <c r="AE8" s="152">
        <v>5</v>
      </c>
      <c r="AF8" s="195" t="s">
        <v>204</v>
      </c>
      <c r="AG8" s="169"/>
      <c r="AH8" s="180" t="s">
        <v>71</v>
      </c>
      <c r="AI8" s="158">
        <v>28275</v>
      </c>
      <c r="AJ8" s="31"/>
      <c r="AK8" s="50"/>
      <c r="AL8" s="33">
        <f t="shared" ref="AL8:AM11" si="1">+S8</f>
        <v>150000</v>
      </c>
      <c r="AM8" s="51">
        <f t="shared" si="1"/>
        <v>0</v>
      </c>
      <c r="AN8" s="34"/>
      <c r="AO8" s="35"/>
      <c r="AP8" s="34"/>
      <c r="AQ8" s="34"/>
      <c r="AR8" s="35"/>
      <c r="AS8" s="52">
        <f t="shared" ref="AS8:AS39" si="2">SUM(AJ8:AR8)-V8</f>
        <v>0</v>
      </c>
      <c r="AT8" s="122">
        <v>0</v>
      </c>
      <c r="AU8" s="123">
        <f t="shared" ref="AU8:AU40" si="3">+U8</f>
        <v>0</v>
      </c>
      <c r="AV8" s="53">
        <f t="shared" ref="AV8:AV11" si="4">+AS8+AT8+AU8</f>
        <v>0</v>
      </c>
    </row>
    <row r="9" spans="1:48" s="39" customFormat="1" ht="20.399999999999999" x14ac:dyDescent="0.3">
      <c r="A9" s="131"/>
      <c r="B9" s="220" t="s">
        <v>236</v>
      </c>
      <c r="C9" s="133"/>
      <c r="D9" s="230"/>
      <c r="E9" s="151">
        <v>80001070202</v>
      </c>
      <c r="F9" s="55">
        <v>2023</v>
      </c>
      <c r="G9" s="66">
        <v>2024</v>
      </c>
      <c r="H9" s="40"/>
      <c r="I9" s="40" t="s">
        <v>62</v>
      </c>
      <c r="J9" s="40" t="s">
        <v>62</v>
      </c>
      <c r="K9" s="40" t="s">
        <v>63</v>
      </c>
      <c r="L9" s="41" t="s">
        <v>64</v>
      </c>
      <c r="M9" s="42" t="s">
        <v>65</v>
      </c>
      <c r="N9" s="54" t="s">
        <v>66</v>
      </c>
      <c r="O9" s="40">
        <v>2</v>
      </c>
      <c r="P9" s="55" t="s">
        <v>67</v>
      </c>
      <c r="Q9" s="40" t="s">
        <v>68</v>
      </c>
      <c r="R9" s="40" t="s">
        <v>69</v>
      </c>
      <c r="S9" s="56"/>
      <c r="T9" s="46">
        <v>150000</v>
      </c>
      <c r="U9" s="46"/>
      <c r="V9" s="46">
        <f t="shared" ref="V9:V37" si="5">+S9+T9+U9</f>
        <v>150000</v>
      </c>
      <c r="W9" s="47"/>
      <c r="X9" s="45"/>
      <c r="Y9" s="48"/>
      <c r="Z9" s="48"/>
      <c r="AA9" s="48"/>
      <c r="AB9" s="152" t="s">
        <v>10</v>
      </c>
      <c r="AC9" s="155" t="s">
        <v>70</v>
      </c>
      <c r="AD9" s="152">
        <v>53</v>
      </c>
      <c r="AE9" s="152">
        <v>5</v>
      </c>
      <c r="AF9" s="195" t="s">
        <v>71</v>
      </c>
      <c r="AG9" s="169"/>
      <c r="AH9" s="180" t="s">
        <v>71</v>
      </c>
      <c r="AI9" s="158">
        <v>28275</v>
      </c>
      <c r="AJ9" s="31"/>
      <c r="AK9" s="50"/>
      <c r="AL9" s="33">
        <f t="shared" si="1"/>
        <v>0</v>
      </c>
      <c r="AM9" s="51">
        <f t="shared" si="1"/>
        <v>150000</v>
      </c>
      <c r="AN9" s="34"/>
      <c r="AO9" s="35"/>
      <c r="AP9" s="34"/>
      <c r="AQ9" s="34"/>
      <c r="AR9" s="35"/>
      <c r="AS9" s="52">
        <f t="shared" si="2"/>
        <v>0</v>
      </c>
      <c r="AT9" s="122">
        <v>0</v>
      </c>
      <c r="AU9" s="123">
        <f t="shared" si="3"/>
        <v>0</v>
      </c>
      <c r="AV9" s="53">
        <f t="shared" si="4"/>
        <v>0</v>
      </c>
    </row>
    <row r="10" spans="1:48" s="39" customFormat="1" ht="22.8" x14ac:dyDescent="0.3">
      <c r="A10" s="131" t="s">
        <v>61</v>
      </c>
      <c r="B10" s="220" t="s">
        <v>234</v>
      </c>
      <c r="C10" s="133"/>
      <c r="D10" s="191" t="s">
        <v>75</v>
      </c>
      <c r="E10" s="151">
        <v>80001070202</v>
      </c>
      <c r="F10" s="40">
        <v>2022</v>
      </c>
      <c r="G10" s="40">
        <v>2023</v>
      </c>
      <c r="H10" s="40"/>
      <c r="I10" s="40" t="s">
        <v>62</v>
      </c>
      <c r="J10" s="40" t="s">
        <v>62</v>
      </c>
      <c r="K10" s="40" t="s">
        <v>63</v>
      </c>
      <c r="L10" s="41" t="s">
        <v>64</v>
      </c>
      <c r="M10" s="42" t="s">
        <v>73</v>
      </c>
      <c r="N10" s="54" t="s">
        <v>74</v>
      </c>
      <c r="O10" s="40">
        <v>2</v>
      </c>
      <c r="P10" s="55" t="s">
        <v>67</v>
      </c>
      <c r="Q10" s="40" t="s">
        <v>68</v>
      </c>
      <c r="R10" s="40" t="s">
        <v>69</v>
      </c>
      <c r="S10" s="46">
        <v>150000</v>
      </c>
      <c r="T10" s="46"/>
      <c r="U10" s="46"/>
      <c r="V10" s="46">
        <f t="shared" ref="V10" si="6">+S10+T10+U10</f>
        <v>150000</v>
      </c>
      <c r="W10" s="47"/>
      <c r="X10" s="45"/>
      <c r="Y10" s="48"/>
      <c r="Z10" s="48"/>
      <c r="AA10" s="48"/>
      <c r="AB10" s="152" t="s">
        <v>10</v>
      </c>
      <c r="AC10" s="155" t="s">
        <v>70</v>
      </c>
      <c r="AD10" s="152">
        <v>53</v>
      </c>
      <c r="AE10" s="152">
        <v>5</v>
      </c>
      <c r="AF10" s="195" t="s">
        <v>204</v>
      </c>
      <c r="AG10" s="169"/>
      <c r="AH10" s="180" t="s">
        <v>71</v>
      </c>
      <c r="AI10" s="158">
        <v>28275</v>
      </c>
      <c r="AJ10" s="31"/>
      <c r="AK10" s="50"/>
      <c r="AL10" s="33">
        <f t="shared" si="1"/>
        <v>150000</v>
      </c>
      <c r="AM10" s="51">
        <f t="shared" si="1"/>
        <v>0</v>
      </c>
      <c r="AN10" s="34"/>
      <c r="AO10" s="35"/>
      <c r="AP10" s="34"/>
      <c r="AQ10" s="34"/>
      <c r="AR10" s="35"/>
      <c r="AS10" s="52">
        <f t="shared" si="2"/>
        <v>0</v>
      </c>
      <c r="AT10" s="122">
        <v>0</v>
      </c>
      <c r="AU10" s="123">
        <f t="shared" si="3"/>
        <v>0</v>
      </c>
      <c r="AV10" s="53">
        <f t="shared" si="4"/>
        <v>0</v>
      </c>
    </row>
    <row r="11" spans="1:48" s="39" customFormat="1" ht="20.399999999999999" x14ac:dyDescent="0.3">
      <c r="A11" s="131" t="s">
        <v>61</v>
      </c>
      <c r="B11" s="220" t="s">
        <v>237</v>
      </c>
      <c r="C11" s="133"/>
      <c r="D11" s="230"/>
      <c r="E11" s="151">
        <v>80001070202</v>
      </c>
      <c r="F11" s="55">
        <v>2023</v>
      </c>
      <c r="G11" s="66">
        <v>2024</v>
      </c>
      <c r="H11" s="40"/>
      <c r="I11" s="40" t="s">
        <v>62</v>
      </c>
      <c r="J11" s="40" t="s">
        <v>62</v>
      </c>
      <c r="K11" s="40" t="s">
        <v>63</v>
      </c>
      <c r="L11" s="41" t="s">
        <v>64</v>
      </c>
      <c r="M11" s="42" t="s">
        <v>73</v>
      </c>
      <c r="N11" s="54" t="s">
        <v>74</v>
      </c>
      <c r="O11" s="40">
        <v>2</v>
      </c>
      <c r="P11" s="55" t="s">
        <v>67</v>
      </c>
      <c r="Q11" s="40" t="s">
        <v>68</v>
      </c>
      <c r="R11" s="40" t="s">
        <v>69</v>
      </c>
      <c r="S11" s="46"/>
      <c r="T11" s="46">
        <v>150000</v>
      </c>
      <c r="U11" s="46"/>
      <c r="V11" s="46">
        <f t="shared" si="5"/>
        <v>150000</v>
      </c>
      <c r="W11" s="47"/>
      <c r="X11" s="45"/>
      <c r="Y11" s="48"/>
      <c r="Z11" s="48"/>
      <c r="AA11" s="48"/>
      <c r="AB11" s="152" t="s">
        <v>10</v>
      </c>
      <c r="AC11" s="155" t="s">
        <v>70</v>
      </c>
      <c r="AD11" s="152">
        <v>53</v>
      </c>
      <c r="AE11" s="152">
        <v>5</v>
      </c>
      <c r="AF11" s="195" t="s">
        <v>71</v>
      </c>
      <c r="AG11" s="169"/>
      <c r="AH11" s="180" t="s">
        <v>71</v>
      </c>
      <c r="AI11" s="158">
        <v>28275</v>
      </c>
      <c r="AJ11" s="31"/>
      <c r="AK11" s="50"/>
      <c r="AL11" s="33">
        <f t="shared" si="1"/>
        <v>0</v>
      </c>
      <c r="AM11" s="51">
        <f t="shared" si="1"/>
        <v>150000</v>
      </c>
      <c r="AN11" s="34"/>
      <c r="AO11" s="35"/>
      <c r="AP11" s="34"/>
      <c r="AQ11" s="34"/>
      <c r="AR11" s="35"/>
      <c r="AS11" s="52">
        <f t="shared" si="2"/>
        <v>0</v>
      </c>
      <c r="AT11" s="122">
        <v>0</v>
      </c>
      <c r="AU11" s="123">
        <f t="shared" si="3"/>
        <v>0</v>
      </c>
      <c r="AV11" s="53">
        <f t="shared" si="4"/>
        <v>0</v>
      </c>
    </row>
    <row r="12" spans="1:48" s="39" customFormat="1" ht="54.6" x14ac:dyDescent="0.3">
      <c r="A12" s="131"/>
      <c r="B12" s="220" t="s">
        <v>235</v>
      </c>
      <c r="C12" s="133"/>
      <c r="D12" s="191" t="s">
        <v>76</v>
      </c>
      <c r="E12" s="151">
        <v>80001070202</v>
      </c>
      <c r="F12" s="40">
        <v>2022</v>
      </c>
      <c r="G12" s="40">
        <v>2023</v>
      </c>
      <c r="H12" s="57"/>
      <c r="I12" s="40" t="s">
        <v>69</v>
      </c>
      <c r="J12" s="40" t="s">
        <v>62</v>
      </c>
      <c r="K12" s="40" t="s">
        <v>63</v>
      </c>
      <c r="L12" s="40" t="s">
        <v>77</v>
      </c>
      <c r="M12" s="42"/>
      <c r="N12" s="43" t="s">
        <v>78</v>
      </c>
      <c r="O12" s="41">
        <v>2</v>
      </c>
      <c r="P12" s="41" t="s">
        <v>79</v>
      </c>
      <c r="Q12" s="44" t="s">
        <v>68</v>
      </c>
      <c r="R12" s="41" t="s">
        <v>62</v>
      </c>
      <c r="S12" s="45">
        <f>200000*1.22</f>
        <v>244000</v>
      </c>
      <c r="T12" s="45"/>
      <c r="U12" s="45"/>
      <c r="V12" s="46">
        <f t="shared" si="5"/>
        <v>244000</v>
      </c>
      <c r="W12" s="47"/>
      <c r="X12" s="45"/>
      <c r="Y12" s="48"/>
      <c r="Z12" s="48"/>
      <c r="AA12" s="48"/>
      <c r="AB12" s="152" t="s">
        <v>169</v>
      </c>
      <c r="AC12" s="155"/>
      <c r="AD12" s="152"/>
      <c r="AE12" s="152">
        <v>5</v>
      </c>
      <c r="AF12" s="195" t="s">
        <v>217</v>
      </c>
      <c r="AG12" s="169"/>
      <c r="AH12" s="180"/>
      <c r="AI12" s="158"/>
      <c r="AJ12" s="31"/>
      <c r="AK12" s="50"/>
      <c r="AL12" s="33"/>
      <c r="AM12" s="51"/>
      <c r="AN12" s="34"/>
      <c r="AO12" s="35"/>
      <c r="AP12" s="34"/>
      <c r="AQ12" s="34"/>
      <c r="AR12" s="35"/>
      <c r="AS12" s="52">
        <f t="shared" si="2"/>
        <v>-244000</v>
      </c>
      <c r="AT12" s="122">
        <f>+V12</f>
        <v>244000</v>
      </c>
      <c r="AU12" s="123">
        <f t="shared" si="3"/>
        <v>0</v>
      </c>
      <c r="AV12" s="53">
        <f>+AS12+AT12+AU12</f>
        <v>0</v>
      </c>
    </row>
    <row r="13" spans="1:48" ht="39.6" x14ac:dyDescent="0.3">
      <c r="A13" s="131"/>
      <c r="B13" s="220" t="s">
        <v>238</v>
      </c>
      <c r="C13" s="134"/>
      <c r="D13" s="191"/>
      <c r="E13" s="151">
        <v>80001070202</v>
      </c>
      <c r="F13" s="131">
        <v>2023</v>
      </c>
      <c r="G13" s="131">
        <v>2023</v>
      </c>
      <c r="H13" s="231" t="s">
        <v>265</v>
      </c>
      <c r="I13" s="131" t="s">
        <v>69</v>
      </c>
      <c r="J13" s="131" t="s">
        <v>62</v>
      </c>
      <c r="K13" s="131" t="s">
        <v>63</v>
      </c>
      <c r="L13" s="131" t="s">
        <v>112</v>
      </c>
      <c r="M13" s="140"/>
      <c r="N13" s="133" t="s">
        <v>205</v>
      </c>
      <c r="O13" s="131">
        <v>1</v>
      </c>
      <c r="P13" s="131" t="s">
        <v>188</v>
      </c>
      <c r="Q13" s="135"/>
      <c r="R13" s="131" t="s">
        <v>62</v>
      </c>
      <c r="S13" s="141">
        <v>1000000</v>
      </c>
      <c r="T13" s="142"/>
      <c r="U13" s="143"/>
      <c r="V13" s="141">
        <f>+S13</f>
        <v>1000000</v>
      </c>
      <c r="W13" s="144"/>
      <c r="X13" s="144"/>
      <c r="Y13" s="145"/>
      <c r="Z13" s="146"/>
      <c r="AA13" s="59"/>
      <c r="AB13" s="152" t="s">
        <v>169</v>
      </c>
      <c r="AC13" s="156"/>
      <c r="AD13" s="157"/>
      <c r="AE13" s="157">
        <v>5</v>
      </c>
      <c r="AF13" s="196" t="s">
        <v>71</v>
      </c>
      <c r="AG13" s="181"/>
      <c r="AH13" s="170"/>
      <c r="AI13" s="171"/>
      <c r="AJ13" s="31"/>
      <c r="AK13" s="74"/>
      <c r="AL13" s="33"/>
      <c r="AM13" s="51"/>
      <c r="AN13" s="34"/>
      <c r="AO13" s="35"/>
      <c r="AP13" s="34"/>
      <c r="AQ13" s="34"/>
      <c r="AR13" s="35"/>
      <c r="AS13" s="52">
        <f t="shared" si="2"/>
        <v>-1000000</v>
      </c>
      <c r="AT13" s="122">
        <f>+V13</f>
        <v>1000000</v>
      </c>
      <c r="AU13" s="123">
        <f t="shared" si="3"/>
        <v>0</v>
      </c>
      <c r="AV13" s="53">
        <f>+AS13+AT13+AU13</f>
        <v>0</v>
      </c>
    </row>
    <row r="14" spans="1:48" s="39" customFormat="1" ht="39.6" x14ac:dyDescent="0.3">
      <c r="A14" s="131"/>
      <c r="B14" s="220" t="s">
        <v>182</v>
      </c>
      <c r="C14" s="133"/>
      <c r="D14" s="191"/>
      <c r="E14" s="151">
        <v>80001070202</v>
      </c>
      <c r="F14" s="41">
        <v>2022</v>
      </c>
      <c r="G14" s="41">
        <v>2023</v>
      </c>
      <c r="H14" s="232" t="s">
        <v>266</v>
      </c>
      <c r="I14" s="41" t="s">
        <v>62</v>
      </c>
      <c r="J14" s="41" t="s">
        <v>62</v>
      </c>
      <c r="K14" s="41" t="s">
        <v>63</v>
      </c>
      <c r="L14" s="41" t="s">
        <v>64</v>
      </c>
      <c r="M14" s="42"/>
      <c r="N14" s="43" t="s">
        <v>178</v>
      </c>
      <c r="O14" s="41">
        <v>2</v>
      </c>
      <c r="P14" s="41" t="s">
        <v>203</v>
      </c>
      <c r="Q14" s="44" t="s">
        <v>87</v>
      </c>
      <c r="R14" s="41" t="s">
        <v>62</v>
      </c>
      <c r="S14" s="45">
        <v>100000</v>
      </c>
      <c r="T14" s="45">
        <v>100000</v>
      </c>
      <c r="U14" s="45"/>
      <c r="V14" s="45">
        <f t="shared" si="5"/>
        <v>200000</v>
      </c>
      <c r="W14" s="47"/>
      <c r="X14" s="45"/>
      <c r="Y14" s="48"/>
      <c r="Z14" s="48"/>
      <c r="AA14" s="48"/>
      <c r="AB14" s="152" t="s">
        <v>81</v>
      </c>
      <c r="AC14" s="155"/>
      <c r="AD14" s="152"/>
      <c r="AE14" s="152">
        <v>5</v>
      </c>
      <c r="AF14" s="195" t="s">
        <v>232</v>
      </c>
      <c r="AG14" s="172"/>
      <c r="AH14" s="180" t="s">
        <v>171</v>
      </c>
      <c r="AI14" s="158"/>
      <c r="AJ14" s="31">
        <f>+S14</f>
        <v>100000</v>
      </c>
      <c r="AK14" s="29">
        <f>+T14</f>
        <v>100000</v>
      </c>
      <c r="AL14" s="33"/>
      <c r="AM14" s="51"/>
      <c r="AN14" s="34"/>
      <c r="AO14" s="35"/>
      <c r="AP14" s="34"/>
      <c r="AQ14" s="34"/>
      <c r="AR14" s="35"/>
      <c r="AS14" s="52">
        <f t="shared" si="2"/>
        <v>0</v>
      </c>
      <c r="AT14" s="122">
        <v>0</v>
      </c>
      <c r="AU14" s="123">
        <f t="shared" si="3"/>
        <v>0</v>
      </c>
      <c r="AV14" s="53">
        <f t="shared" ref="AV14:AV29" si="7">+AS14+AT14+AU14</f>
        <v>0</v>
      </c>
    </row>
    <row r="15" spans="1:48" s="24" customFormat="1" ht="26.4" x14ac:dyDescent="0.3">
      <c r="A15" s="131" t="s">
        <v>61</v>
      </c>
      <c r="B15" s="220" t="s">
        <v>239</v>
      </c>
      <c r="C15" s="133"/>
      <c r="D15" s="191"/>
      <c r="E15" s="151">
        <v>80001070202</v>
      </c>
      <c r="F15" s="40">
        <v>2023</v>
      </c>
      <c r="G15" s="55">
        <v>2023</v>
      </c>
      <c r="H15" s="228"/>
      <c r="I15" s="55" t="s">
        <v>62</v>
      </c>
      <c r="J15" s="40" t="s">
        <v>62</v>
      </c>
      <c r="K15" s="40" t="s">
        <v>63</v>
      </c>
      <c r="L15" s="41" t="s">
        <v>64</v>
      </c>
      <c r="M15" s="42" t="s">
        <v>107</v>
      </c>
      <c r="N15" s="66" t="s">
        <v>108</v>
      </c>
      <c r="O15" s="55">
        <v>2</v>
      </c>
      <c r="P15" s="55" t="s">
        <v>109</v>
      </c>
      <c r="Q15" s="55" t="s">
        <v>68</v>
      </c>
      <c r="R15" s="40" t="s">
        <v>69</v>
      </c>
      <c r="S15" s="166">
        <v>164000</v>
      </c>
      <c r="T15" s="71"/>
      <c r="U15" s="46"/>
      <c r="V15" s="46">
        <f t="shared" ref="V15" si="8">+S15+T15+U15</f>
        <v>164000</v>
      </c>
      <c r="W15" s="47"/>
      <c r="X15" s="58"/>
      <c r="Y15" s="73" t="s">
        <v>94</v>
      </c>
      <c r="Z15" s="68" t="s">
        <v>95</v>
      </c>
      <c r="AA15" s="68"/>
      <c r="AB15" s="152" t="s">
        <v>10</v>
      </c>
      <c r="AC15" s="155"/>
      <c r="AD15" s="158"/>
      <c r="AE15" s="152">
        <v>5</v>
      </c>
      <c r="AF15" s="197" t="s">
        <v>71</v>
      </c>
      <c r="AG15" s="182"/>
      <c r="AH15" s="183" t="s">
        <v>71</v>
      </c>
      <c r="AI15" s="158"/>
      <c r="AJ15" s="31"/>
      <c r="AK15" s="32"/>
      <c r="AL15" s="33">
        <f>+S15</f>
        <v>164000</v>
      </c>
      <c r="AM15" s="51">
        <f>+T15</f>
        <v>0</v>
      </c>
      <c r="AN15" s="34"/>
      <c r="AO15" s="35"/>
      <c r="AP15" s="34"/>
      <c r="AQ15" s="34"/>
      <c r="AR15" s="35"/>
      <c r="AS15" s="52">
        <f t="shared" si="2"/>
        <v>0</v>
      </c>
      <c r="AT15" s="122">
        <v>0</v>
      </c>
      <c r="AU15" s="123">
        <f t="shared" si="3"/>
        <v>0</v>
      </c>
      <c r="AV15" s="53">
        <f t="shared" si="7"/>
        <v>0</v>
      </c>
    </row>
    <row r="16" spans="1:48" s="39" customFormat="1" ht="39.6" x14ac:dyDescent="0.3">
      <c r="A16" s="131" t="s">
        <v>61</v>
      </c>
      <c r="B16" s="220" t="s">
        <v>218</v>
      </c>
      <c r="C16" s="151"/>
      <c r="D16" s="191" t="s">
        <v>225</v>
      </c>
      <c r="E16" s="151">
        <v>80001070202</v>
      </c>
      <c r="F16" s="41">
        <v>2022</v>
      </c>
      <c r="G16" s="41">
        <v>2023</v>
      </c>
      <c r="H16" s="233" t="s">
        <v>267</v>
      </c>
      <c r="I16" s="41" t="s">
        <v>62</v>
      </c>
      <c r="J16" s="55" t="s">
        <v>62</v>
      </c>
      <c r="K16" s="83" t="s">
        <v>63</v>
      </c>
      <c r="L16" s="81" t="s">
        <v>64</v>
      </c>
      <c r="N16" s="59" t="s">
        <v>219</v>
      </c>
      <c r="O16" s="41">
        <v>2</v>
      </c>
      <c r="P16" s="41" t="s">
        <v>80</v>
      </c>
      <c r="Q16" s="229"/>
      <c r="R16" s="41" t="s">
        <v>62</v>
      </c>
      <c r="S16" s="45">
        <v>130000</v>
      </c>
      <c r="T16" s="45"/>
      <c r="V16" s="46">
        <f t="shared" si="5"/>
        <v>130000</v>
      </c>
      <c r="W16" s="45"/>
      <c r="X16" s="48"/>
      <c r="Y16" s="48"/>
      <c r="Z16" s="49"/>
      <c r="AA16" s="48"/>
      <c r="AB16" s="159" t="s">
        <v>81</v>
      </c>
      <c r="AC16" s="162"/>
      <c r="AD16" s="152"/>
      <c r="AE16" s="161">
        <v>4</v>
      </c>
      <c r="AF16" s="195"/>
      <c r="AG16" s="168" t="s">
        <v>81</v>
      </c>
      <c r="AH16" s="168"/>
      <c r="AI16" s="173"/>
      <c r="AJ16" s="31">
        <f>+S16</f>
        <v>130000</v>
      </c>
      <c r="AK16" s="149"/>
      <c r="AL16" s="33"/>
      <c r="AM16" s="51"/>
      <c r="AN16" s="34"/>
      <c r="AO16" s="35"/>
      <c r="AP16" s="34"/>
      <c r="AQ16" s="34"/>
      <c r="AR16" s="147"/>
      <c r="AS16" s="52">
        <f t="shared" si="2"/>
        <v>0</v>
      </c>
      <c r="AT16" s="122">
        <v>0</v>
      </c>
      <c r="AU16" s="123">
        <f t="shared" si="3"/>
        <v>0</v>
      </c>
      <c r="AV16" s="53">
        <f t="shared" si="7"/>
        <v>0</v>
      </c>
    </row>
    <row r="17" spans="1:48" s="39" customFormat="1" ht="34.200000000000003" x14ac:dyDescent="0.3">
      <c r="A17" s="131" t="s">
        <v>61</v>
      </c>
      <c r="B17" s="220" t="s">
        <v>220</v>
      </c>
      <c r="C17" s="151"/>
      <c r="D17" s="191" t="s">
        <v>226</v>
      </c>
      <c r="E17" s="151">
        <v>80001070202</v>
      </c>
      <c r="F17" s="41">
        <v>2022</v>
      </c>
      <c r="G17" s="44">
        <v>2023</v>
      </c>
      <c r="H17" s="233" t="s">
        <v>267</v>
      </c>
      <c r="I17" s="41" t="s">
        <v>62</v>
      </c>
      <c r="J17" s="55" t="s">
        <v>62</v>
      </c>
      <c r="K17" s="83" t="s">
        <v>63</v>
      </c>
      <c r="L17" s="81" t="s">
        <v>64</v>
      </c>
      <c r="M17" s="43"/>
      <c r="N17" s="59" t="s">
        <v>221</v>
      </c>
      <c r="O17" s="41">
        <v>2</v>
      </c>
      <c r="P17" s="41" t="s">
        <v>80</v>
      </c>
      <c r="Q17" s="44"/>
      <c r="R17" s="41" t="s">
        <v>62</v>
      </c>
      <c r="S17" s="45">
        <v>160000</v>
      </c>
      <c r="T17" s="45"/>
      <c r="U17" s="45"/>
      <c r="V17" s="46">
        <f t="shared" si="5"/>
        <v>160000</v>
      </c>
      <c r="W17" s="45"/>
      <c r="X17" s="48"/>
      <c r="Y17" s="48"/>
      <c r="Z17" s="49"/>
      <c r="AA17" s="48"/>
      <c r="AB17" s="159" t="s">
        <v>81</v>
      </c>
      <c r="AC17" s="162"/>
      <c r="AD17" s="152"/>
      <c r="AE17" s="161">
        <v>4</v>
      </c>
      <c r="AF17" s="195"/>
      <c r="AG17" s="168" t="s">
        <v>81</v>
      </c>
      <c r="AH17" s="168"/>
      <c r="AI17" s="173"/>
      <c r="AJ17" s="31">
        <f>+S17</f>
        <v>160000</v>
      </c>
      <c r="AK17" s="149"/>
      <c r="AL17" s="33"/>
      <c r="AM17" s="51"/>
      <c r="AN17" s="34"/>
      <c r="AO17" s="35"/>
      <c r="AP17" s="34"/>
      <c r="AQ17" s="34"/>
      <c r="AR17" s="147"/>
      <c r="AS17" s="52">
        <f t="shared" si="2"/>
        <v>0</v>
      </c>
      <c r="AT17" s="122">
        <v>0</v>
      </c>
      <c r="AU17" s="123">
        <f t="shared" si="3"/>
        <v>0</v>
      </c>
      <c r="AV17" s="53">
        <f t="shared" si="7"/>
        <v>0</v>
      </c>
    </row>
    <row r="18" spans="1:48" s="153" customFormat="1" ht="34.200000000000003" x14ac:dyDescent="0.3">
      <c r="A18" s="41"/>
      <c r="B18" s="220" t="s">
        <v>240</v>
      </c>
      <c r="C18" s="83"/>
      <c r="D18" s="191"/>
      <c r="E18" s="151">
        <v>80001070202</v>
      </c>
      <c r="F18" s="41">
        <v>2023</v>
      </c>
      <c r="G18" s="41">
        <v>2024</v>
      </c>
      <c r="H18" s="233" t="s">
        <v>267</v>
      </c>
      <c r="I18" s="41" t="s">
        <v>62</v>
      </c>
      <c r="J18" s="44" t="s">
        <v>62</v>
      </c>
      <c r="K18" s="83" t="s">
        <v>63</v>
      </c>
      <c r="L18" s="81" t="s">
        <v>64</v>
      </c>
      <c r="M18" s="43"/>
      <c r="N18" s="59" t="s">
        <v>222</v>
      </c>
      <c r="O18" s="41">
        <v>2</v>
      </c>
      <c r="P18" s="41" t="s">
        <v>80</v>
      </c>
      <c r="Q18" s="44"/>
      <c r="R18" s="41" t="s">
        <v>62</v>
      </c>
      <c r="S18" s="45"/>
      <c r="T18" s="45">
        <v>90000</v>
      </c>
      <c r="U18" s="45"/>
      <c r="V18" s="45">
        <f t="shared" si="5"/>
        <v>90000</v>
      </c>
      <c r="W18" s="45"/>
      <c r="X18" s="48"/>
      <c r="Y18" s="48"/>
      <c r="Z18" s="49"/>
      <c r="AA18" s="48"/>
      <c r="AB18" s="159" t="s">
        <v>81</v>
      </c>
      <c r="AC18" s="162"/>
      <c r="AD18" s="152"/>
      <c r="AE18" s="161">
        <v>4</v>
      </c>
      <c r="AF18" s="197" t="s">
        <v>71</v>
      </c>
      <c r="AG18" s="168"/>
      <c r="AH18" s="168"/>
      <c r="AI18" s="173"/>
      <c r="AJ18" s="31"/>
      <c r="AK18" s="29">
        <f>+T18</f>
        <v>90000</v>
      </c>
      <c r="AL18" s="33"/>
      <c r="AM18" s="51"/>
      <c r="AN18" s="34"/>
      <c r="AO18" s="35"/>
      <c r="AP18" s="34"/>
      <c r="AQ18" s="34"/>
      <c r="AR18" s="147"/>
      <c r="AS18" s="52">
        <f t="shared" si="2"/>
        <v>0</v>
      </c>
      <c r="AT18" s="122">
        <v>0</v>
      </c>
      <c r="AU18" s="123">
        <f t="shared" si="3"/>
        <v>0</v>
      </c>
      <c r="AV18" s="53">
        <f t="shared" si="7"/>
        <v>0</v>
      </c>
    </row>
    <row r="19" spans="1:48" s="153" customFormat="1" ht="34.200000000000003" x14ac:dyDescent="0.3">
      <c r="A19" s="41"/>
      <c r="B19" s="220" t="s">
        <v>241</v>
      </c>
      <c r="C19" s="83"/>
      <c r="D19" s="191"/>
      <c r="E19" s="151">
        <v>80001070202</v>
      </c>
      <c r="F19" s="41">
        <v>2023</v>
      </c>
      <c r="G19" s="41">
        <v>2024</v>
      </c>
      <c r="H19" s="233" t="s">
        <v>267</v>
      </c>
      <c r="I19" s="41" t="s">
        <v>62</v>
      </c>
      <c r="J19" s="44" t="s">
        <v>62</v>
      </c>
      <c r="K19" s="83" t="s">
        <v>63</v>
      </c>
      <c r="L19" s="81" t="s">
        <v>64</v>
      </c>
      <c r="M19" s="43"/>
      <c r="N19" s="59" t="s">
        <v>223</v>
      </c>
      <c r="O19" s="41">
        <v>2</v>
      </c>
      <c r="P19" s="41" t="s">
        <v>80</v>
      </c>
      <c r="Q19" s="44"/>
      <c r="R19" s="41" t="s">
        <v>62</v>
      </c>
      <c r="S19" s="45"/>
      <c r="T19" s="45">
        <v>50000</v>
      </c>
      <c r="U19" s="45"/>
      <c r="V19" s="45">
        <f t="shared" si="5"/>
        <v>50000</v>
      </c>
      <c r="W19" s="45"/>
      <c r="X19" s="48"/>
      <c r="Y19" s="48"/>
      <c r="Z19" s="49"/>
      <c r="AA19" s="48"/>
      <c r="AB19" s="159" t="s">
        <v>81</v>
      </c>
      <c r="AC19" s="162"/>
      <c r="AD19" s="152"/>
      <c r="AE19" s="161">
        <v>4</v>
      </c>
      <c r="AF19" s="197" t="s">
        <v>71</v>
      </c>
      <c r="AG19" s="168"/>
      <c r="AH19" s="168"/>
      <c r="AI19" s="173"/>
      <c r="AJ19" s="31"/>
      <c r="AK19" s="29">
        <f>+T19</f>
        <v>50000</v>
      </c>
      <c r="AL19" s="33"/>
      <c r="AM19" s="51"/>
      <c r="AN19" s="34"/>
      <c r="AO19" s="35"/>
      <c r="AP19" s="34"/>
      <c r="AQ19" s="34"/>
      <c r="AR19" s="147"/>
      <c r="AS19" s="52">
        <f t="shared" si="2"/>
        <v>0</v>
      </c>
      <c r="AT19" s="122">
        <v>0</v>
      </c>
      <c r="AU19" s="123">
        <f t="shared" si="3"/>
        <v>0</v>
      </c>
      <c r="AV19" s="53">
        <f t="shared" si="7"/>
        <v>0</v>
      </c>
    </row>
    <row r="20" spans="1:48" s="153" customFormat="1" ht="39.6" x14ac:dyDescent="0.3">
      <c r="A20" s="41"/>
      <c r="B20" s="220" t="s">
        <v>242</v>
      </c>
      <c r="C20" s="83"/>
      <c r="D20" s="191"/>
      <c r="E20" s="151">
        <v>80001070202</v>
      </c>
      <c r="F20" s="41">
        <v>2023</v>
      </c>
      <c r="G20" s="41">
        <v>2024</v>
      </c>
      <c r="H20" s="233" t="s">
        <v>267</v>
      </c>
      <c r="I20" s="41" t="s">
        <v>62</v>
      </c>
      <c r="J20" s="44" t="s">
        <v>62</v>
      </c>
      <c r="K20" s="83" t="s">
        <v>63</v>
      </c>
      <c r="L20" s="81" t="s">
        <v>64</v>
      </c>
      <c r="M20" s="43"/>
      <c r="N20" s="59" t="s">
        <v>252</v>
      </c>
      <c r="O20" s="41">
        <v>2</v>
      </c>
      <c r="P20" s="41" t="s">
        <v>80</v>
      </c>
      <c r="Q20" s="44"/>
      <c r="R20" s="41" t="s">
        <v>62</v>
      </c>
      <c r="S20" s="45"/>
      <c r="T20" s="45">
        <v>430000</v>
      </c>
      <c r="U20" s="45"/>
      <c r="V20" s="45">
        <f t="shared" si="5"/>
        <v>430000</v>
      </c>
      <c r="W20" s="45"/>
      <c r="X20" s="48"/>
      <c r="Y20" s="48"/>
      <c r="Z20" s="49"/>
      <c r="AA20" s="48"/>
      <c r="AB20" s="159" t="s">
        <v>81</v>
      </c>
      <c r="AC20" s="162"/>
      <c r="AD20" s="152"/>
      <c r="AE20" s="161">
        <v>4</v>
      </c>
      <c r="AF20" s="197" t="s">
        <v>71</v>
      </c>
      <c r="AG20" s="168"/>
      <c r="AH20" s="168"/>
      <c r="AI20" s="173"/>
      <c r="AJ20" s="31"/>
      <c r="AK20" s="29">
        <f>+T20</f>
        <v>430000</v>
      </c>
      <c r="AL20" s="33"/>
      <c r="AM20" s="51"/>
      <c r="AN20" s="34"/>
      <c r="AO20" s="35"/>
      <c r="AP20" s="34"/>
      <c r="AQ20" s="34"/>
      <c r="AR20" s="147"/>
      <c r="AS20" s="52">
        <f t="shared" si="2"/>
        <v>0</v>
      </c>
      <c r="AT20" s="122">
        <v>0</v>
      </c>
      <c r="AU20" s="123">
        <f t="shared" si="3"/>
        <v>0</v>
      </c>
      <c r="AV20" s="53">
        <f t="shared" si="7"/>
        <v>0</v>
      </c>
    </row>
    <row r="21" spans="1:48" s="153" customFormat="1" ht="45.6" x14ac:dyDescent="0.3">
      <c r="A21" s="41"/>
      <c r="B21" s="83" t="s">
        <v>253</v>
      </c>
      <c r="C21" s="83"/>
      <c r="D21" s="191"/>
      <c r="E21" s="151">
        <v>80001070202</v>
      </c>
      <c r="F21" s="40">
        <v>2022</v>
      </c>
      <c r="G21" s="40">
        <v>2023</v>
      </c>
      <c r="H21" s="55"/>
      <c r="I21" s="201" t="s">
        <v>62</v>
      </c>
      <c r="J21" s="40" t="s">
        <v>62</v>
      </c>
      <c r="K21" s="27" t="s">
        <v>63</v>
      </c>
      <c r="L21" s="202" t="s">
        <v>77</v>
      </c>
      <c r="M21" s="43"/>
      <c r="N21" s="203" t="s">
        <v>254</v>
      </c>
      <c r="O21" s="41">
        <v>2</v>
      </c>
      <c r="P21" s="41" t="s">
        <v>255</v>
      </c>
      <c r="Q21" s="44" t="s">
        <v>258</v>
      </c>
      <c r="R21" s="41" t="s">
        <v>69</v>
      </c>
      <c r="S21" s="45">
        <v>164639</v>
      </c>
      <c r="T21" s="45"/>
      <c r="U21" s="45"/>
      <c r="V21" s="45">
        <f t="shared" ref="V21:V23" si="9">+S21+T21+U21</f>
        <v>164639</v>
      </c>
      <c r="W21" s="47"/>
      <c r="X21" s="45"/>
      <c r="Y21" s="48"/>
      <c r="Z21" s="48"/>
      <c r="AA21" s="224" t="s">
        <v>257</v>
      </c>
      <c r="AB21" s="159" t="s">
        <v>81</v>
      </c>
      <c r="AC21" s="162"/>
      <c r="AD21" s="152"/>
      <c r="AE21" s="161"/>
      <c r="AF21" s="197"/>
      <c r="AG21" s="200"/>
      <c r="AH21" s="168"/>
      <c r="AI21" s="173"/>
      <c r="AJ21" s="31">
        <f>+S21</f>
        <v>164639</v>
      </c>
      <c r="AK21" s="29"/>
      <c r="AL21" s="33"/>
      <c r="AM21" s="51"/>
      <c r="AN21" s="34"/>
      <c r="AO21" s="35"/>
      <c r="AP21" s="34"/>
      <c r="AQ21" s="34"/>
      <c r="AR21" s="147"/>
      <c r="AS21" s="52">
        <f t="shared" si="2"/>
        <v>0</v>
      </c>
      <c r="AT21" s="122">
        <v>0</v>
      </c>
      <c r="AU21" s="123">
        <f t="shared" si="3"/>
        <v>0</v>
      </c>
      <c r="AV21" s="53">
        <f t="shared" ref="AV21:AV23" si="10">+AS21+AT21+AU21</f>
        <v>0</v>
      </c>
    </row>
    <row r="22" spans="1:48" s="153" customFormat="1" x14ac:dyDescent="0.3">
      <c r="A22" s="41"/>
      <c r="B22" s="221"/>
      <c r="C22" s="83"/>
      <c r="D22" s="83"/>
      <c r="E22" s="83">
        <v>80001070202</v>
      </c>
      <c r="F22" s="41">
        <v>2023</v>
      </c>
      <c r="G22" s="41">
        <v>2023</v>
      </c>
      <c r="H22" s="44"/>
      <c r="I22" s="79" t="s">
        <v>62</v>
      </c>
      <c r="J22" s="41" t="s">
        <v>62</v>
      </c>
      <c r="K22" s="83" t="s">
        <v>63</v>
      </c>
      <c r="L22" s="81" t="s">
        <v>77</v>
      </c>
      <c r="M22" s="43"/>
      <c r="N22" s="203" t="s">
        <v>260</v>
      </c>
      <c r="O22" s="41">
        <v>1</v>
      </c>
      <c r="P22" s="41" t="s">
        <v>255</v>
      </c>
      <c r="Q22" s="44" t="s">
        <v>106</v>
      </c>
      <c r="R22" s="41" t="s">
        <v>62</v>
      </c>
      <c r="S22" s="45">
        <v>50000</v>
      </c>
      <c r="T22" s="45">
        <v>50000</v>
      </c>
      <c r="U22" s="45">
        <v>50000</v>
      </c>
      <c r="V22" s="45">
        <f t="shared" si="9"/>
        <v>150000</v>
      </c>
      <c r="W22" s="47"/>
      <c r="X22" s="45"/>
      <c r="Y22" s="48"/>
      <c r="Z22" s="48"/>
      <c r="AA22" s="224" t="s">
        <v>71</v>
      </c>
      <c r="AB22" s="159" t="s">
        <v>10</v>
      </c>
      <c r="AC22" s="205"/>
      <c r="AD22" s="83"/>
      <c r="AE22" s="41"/>
      <c r="AF22" s="206"/>
      <c r="AG22" s="207"/>
      <c r="AH22" s="208"/>
      <c r="AI22" s="209"/>
      <c r="AJ22" s="210"/>
      <c r="AK22" s="211"/>
      <c r="AL22" s="212">
        <f>+S22</f>
        <v>50000</v>
      </c>
      <c r="AM22" s="213">
        <f>+T22</f>
        <v>50000</v>
      </c>
      <c r="AN22" s="212"/>
      <c r="AO22" s="212"/>
      <c r="AP22" s="212"/>
      <c r="AQ22" s="212"/>
      <c r="AR22" s="214"/>
      <c r="AS22" s="215">
        <f t="shared" si="2"/>
        <v>-50000</v>
      </c>
      <c r="AT22" s="216">
        <v>0</v>
      </c>
      <c r="AU22" s="216">
        <f t="shared" si="3"/>
        <v>50000</v>
      </c>
      <c r="AV22" s="213">
        <f t="shared" si="10"/>
        <v>0</v>
      </c>
    </row>
    <row r="23" spans="1:48" s="153" customFormat="1" x14ac:dyDescent="0.3">
      <c r="A23" s="41"/>
      <c r="B23" s="221"/>
      <c r="C23" s="83"/>
      <c r="D23" s="83"/>
      <c r="E23" s="83">
        <v>80001070202</v>
      </c>
      <c r="F23" s="41">
        <v>2023</v>
      </c>
      <c r="G23" s="41">
        <v>2023</v>
      </c>
      <c r="H23" s="44"/>
      <c r="I23" s="79" t="s">
        <v>62</v>
      </c>
      <c r="J23" s="41" t="s">
        <v>62</v>
      </c>
      <c r="K23" s="83" t="s">
        <v>63</v>
      </c>
      <c r="L23" s="81" t="s">
        <v>77</v>
      </c>
      <c r="M23" s="43"/>
      <c r="N23" s="203" t="s">
        <v>261</v>
      </c>
      <c r="O23" s="41">
        <v>1</v>
      </c>
      <c r="P23" s="41" t="s">
        <v>255</v>
      </c>
      <c r="Q23" s="44" t="s">
        <v>106</v>
      </c>
      <c r="R23" s="41" t="s">
        <v>62</v>
      </c>
      <c r="S23" s="45">
        <v>31250</v>
      </c>
      <c r="T23" s="45">
        <v>31250</v>
      </c>
      <c r="U23" s="45">
        <v>31250</v>
      </c>
      <c r="V23" s="45">
        <f t="shared" si="9"/>
        <v>93750</v>
      </c>
      <c r="W23" s="47"/>
      <c r="X23" s="45"/>
      <c r="Y23" s="48"/>
      <c r="Z23" s="48"/>
      <c r="AA23" s="224" t="s">
        <v>71</v>
      </c>
      <c r="AB23" s="159" t="s">
        <v>10</v>
      </c>
      <c r="AC23" s="205"/>
      <c r="AD23" s="83"/>
      <c r="AE23" s="41"/>
      <c r="AF23" s="206"/>
      <c r="AG23" s="207"/>
      <c r="AH23" s="208"/>
      <c r="AI23" s="209"/>
      <c r="AJ23" s="210"/>
      <c r="AK23" s="211"/>
      <c r="AL23" s="212">
        <f>+S23</f>
        <v>31250</v>
      </c>
      <c r="AM23" s="213">
        <f>+T23</f>
        <v>31250</v>
      </c>
      <c r="AN23" s="212"/>
      <c r="AO23" s="212"/>
      <c r="AP23" s="212"/>
      <c r="AQ23" s="212"/>
      <c r="AR23" s="214"/>
      <c r="AS23" s="215">
        <f t="shared" si="2"/>
        <v>-31250</v>
      </c>
      <c r="AT23" s="216">
        <v>0</v>
      </c>
      <c r="AU23" s="216">
        <f t="shared" si="3"/>
        <v>31250</v>
      </c>
      <c r="AV23" s="213">
        <f t="shared" si="10"/>
        <v>0</v>
      </c>
    </row>
    <row r="24" spans="1:48" s="24" customFormat="1" ht="61.2" x14ac:dyDescent="0.3">
      <c r="A24" s="131" t="s">
        <v>61</v>
      </c>
      <c r="B24" s="220" t="s">
        <v>82</v>
      </c>
      <c r="C24" s="133"/>
      <c r="D24" s="191" t="s">
        <v>83</v>
      </c>
      <c r="E24" s="83">
        <v>80001070202</v>
      </c>
      <c r="F24" s="41">
        <v>2020</v>
      </c>
      <c r="G24" s="41">
        <v>2023</v>
      </c>
      <c r="H24" s="40"/>
      <c r="I24" s="40" t="s">
        <v>62</v>
      </c>
      <c r="J24" s="40" t="s">
        <v>62</v>
      </c>
      <c r="K24" s="40" t="s">
        <v>63</v>
      </c>
      <c r="L24" s="40" t="s">
        <v>77</v>
      </c>
      <c r="M24" s="42" t="s">
        <v>84</v>
      </c>
      <c r="N24" s="61" t="s">
        <v>85</v>
      </c>
      <c r="O24" s="40">
        <v>2</v>
      </c>
      <c r="P24" s="40" t="s">
        <v>86</v>
      </c>
      <c r="Q24" s="41" t="s">
        <v>87</v>
      </c>
      <c r="R24" s="40" t="s">
        <v>69</v>
      </c>
      <c r="S24" s="46">
        <v>90000</v>
      </c>
      <c r="T24" s="46">
        <v>90000</v>
      </c>
      <c r="U24" s="62">
        <v>45000</v>
      </c>
      <c r="V24" s="46">
        <f>+S24+T24+U24</f>
        <v>225000</v>
      </c>
      <c r="W24" s="47"/>
      <c r="X24" s="47"/>
      <c r="Y24" s="63"/>
      <c r="Z24" s="63"/>
      <c r="AA24" s="63"/>
      <c r="AB24" s="152" t="s">
        <v>10</v>
      </c>
      <c r="AC24" s="155" t="s">
        <v>89</v>
      </c>
      <c r="AD24" s="152">
        <v>33</v>
      </c>
      <c r="AE24" s="152">
        <v>1</v>
      </c>
      <c r="AF24" s="198" t="s">
        <v>207</v>
      </c>
      <c r="AG24" s="174" t="s">
        <v>88</v>
      </c>
      <c r="AH24" s="180" t="s">
        <v>90</v>
      </c>
      <c r="AI24" s="158" t="s">
        <v>91</v>
      </c>
      <c r="AJ24" s="31"/>
      <c r="AK24" s="32"/>
      <c r="AL24" s="33">
        <f t="shared" ref="AL24:AL29" si="11">+S24</f>
        <v>90000</v>
      </c>
      <c r="AM24" s="51">
        <f>+S24</f>
        <v>90000</v>
      </c>
      <c r="AN24" s="64"/>
      <c r="AO24" s="65"/>
      <c r="AP24" s="64"/>
      <c r="AQ24" s="64"/>
      <c r="AR24" s="65"/>
      <c r="AS24" s="52">
        <f t="shared" si="2"/>
        <v>-45000</v>
      </c>
      <c r="AT24" s="122">
        <v>0</v>
      </c>
      <c r="AU24" s="123">
        <f t="shared" si="3"/>
        <v>45000</v>
      </c>
      <c r="AV24" s="53">
        <f t="shared" si="7"/>
        <v>0</v>
      </c>
    </row>
    <row r="25" spans="1:48" s="24" customFormat="1" ht="71.400000000000006" x14ac:dyDescent="0.3">
      <c r="A25" s="131"/>
      <c r="B25" s="41" t="s">
        <v>243</v>
      </c>
      <c r="C25" s="133"/>
      <c r="D25" s="191"/>
      <c r="E25" s="83">
        <v>80001070202</v>
      </c>
      <c r="F25" s="40">
        <v>2023</v>
      </c>
      <c r="G25" s="40">
        <v>2023</v>
      </c>
      <c r="H25" s="40"/>
      <c r="I25" s="40" t="s">
        <v>62</v>
      </c>
      <c r="J25" s="40" t="s">
        <v>62</v>
      </c>
      <c r="K25" s="40" t="s">
        <v>63</v>
      </c>
      <c r="L25" s="41" t="s">
        <v>77</v>
      </c>
      <c r="M25" s="42" t="s">
        <v>92</v>
      </c>
      <c r="N25" s="66" t="s">
        <v>93</v>
      </c>
      <c r="O25" s="40">
        <v>1</v>
      </c>
      <c r="P25" s="55" t="s">
        <v>86</v>
      </c>
      <c r="Q25" s="44" t="s">
        <v>68</v>
      </c>
      <c r="R25" s="40" t="s">
        <v>69</v>
      </c>
      <c r="S25" s="167">
        <f>3800000/12*6</f>
        <v>1900000</v>
      </c>
      <c r="T25" s="167">
        <v>1900000</v>
      </c>
      <c r="U25" s="45"/>
      <c r="V25" s="46">
        <f t="shared" si="5"/>
        <v>3800000</v>
      </c>
      <c r="W25" s="47"/>
      <c r="X25" s="58"/>
      <c r="Y25" s="67"/>
      <c r="Z25" s="68"/>
      <c r="AA25" s="68"/>
      <c r="AB25" s="152" t="s">
        <v>10</v>
      </c>
      <c r="AC25" s="155" t="s">
        <v>89</v>
      </c>
      <c r="AD25" s="158">
        <v>33</v>
      </c>
      <c r="AE25" s="152">
        <v>1</v>
      </c>
      <c r="AF25" s="197" t="s">
        <v>228</v>
      </c>
      <c r="AG25" s="182"/>
      <c r="AH25" s="180"/>
      <c r="AI25" s="158"/>
      <c r="AJ25" s="31"/>
      <c r="AK25" s="32"/>
      <c r="AL25" s="33">
        <f t="shared" si="11"/>
        <v>1900000</v>
      </c>
      <c r="AM25" s="51">
        <f>+T25</f>
        <v>1900000</v>
      </c>
      <c r="AN25" s="69"/>
      <c r="AO25" s="65"/>
      <c r="AP25" s="69"/>
      <c r="AQ25" s="69"/>
      <c r="AR25" s="65"/>
      <c r="AS25" s="52">
        <f t="shared" si="2"/>
        <v>0</v>
      </c>
      <c r="AT25" s="122">
        <v>0</v>
      </c>
      <c r="AU25" s="123">
        <f t="shared" si="3"/>
        <v>0</v>
      </c>
      <c r="AV25" s="53">
        <f t="shared" si="7"/>
        <v>0</v>
      </c>
    </row>
    <row r="26" spans="1:48" s="24" customFormat="1" ht="61.2" x14ac:dyDescent="0.3">
      <c r="A26" s="131" t="s">
        <v>61</v>
      </c>
      <c r="B26" s="41" t="s">
        <v>96</v>
      </c>
      <c r="C26" s="133"/>
      <c r="D26" s="191" t="s">
        <v>97</v>
      </c>
      <c r="E26" s="83">
        <v>80001070202</v>
      </c>
      <c r="F26" s="41">
        <v>2020</v>
      </c>
      <c r="G26" s="40">
        <v>2023</v>
      </c>
      <c r="H26" s="40"/>
      <c r="I26" s="40" t="s">
        <v>62</v>
      </c>
      <c r="J26" s="40" t="s">
        <v>62</v>
      </c>
      <c r="K26" s="40" t="s">
        <v>63</v>
      </c>
      <c r="L26" s="40" t="s">
        <v>77</v>
      </c>
      <c r="M26" s="42" t="s">
        <v>84</v>
      </c>
      <c r="N26" s="66" t="s">
        <v>98</v>
      </c>
      <c r="O26" s="40">
        <v>2</v>
      </c>
      <c r="P26" s="40" t="s">
        <v>86</v>
      </c>
      <c r="Q26" s="70" t="s">
        <v>87</v>
      </c>
      <c r="R26" s="40" t="s">
        <v>69</v>
      </c>
      <c r="S26" s="71">
        <v>425000</v>
      </c>
      <c r="T26" s="71">
        <v>425000</v>
      </c>
      <c r="U26" s="46">
        <f>425000/2</f>
        <v>212500</v>
      </c>
      <c r="V26" s="46">
        <f>+S26+T26+U26</f>
        <v>1062500</v>
      </c>
      <c r="W26" s="47"/>
      <c r="X26" s="68"/>
      <c r="Y26" s="44"/>
      <c r="Z26" s="44"/>
      <c r="AA26" s="44"/>
      <c r="AB26" s="152" t="s">
        <v>10</v>
      </c>
      <c r="AC26" s="155" t="s">
        <v>89</v>
      </c>
      <c r="AD26" s="158">
        <v>33</v>
      </c>
      <c r="AE26" s="152">
        <v>1</v>
      </c>
      <c r="AF26" s="199" t="s">
        <v>208</v>
      </c>
      <c r="AG26" s="182" t="s">
        <v>99</v>
      </c>
      <c r="AH26" s="180" t="s">
        <v>100</v>
      </c>
      <c r="AI26" s="158"/>
      <c r="AJ26" s="31"/>
      <c r="AK26" s="32"/>
      <c r="AL26" s="33">
        <f t="shared" si="11"/>
        <v>425000</v>
      </c>
      <c r="AM26" s="51">
        <f>+T26</f>
        <v>425000</v>
      </c>
      <c r="AN26" s="69"/>
      <c r="AO26" s="65"/>
      <c r="AP26" s="69"/>
      <c r="AQ26" s="69"/>
      <c r="AR26" s="65"/>
      <c r="AS26" s="52">
        <f t="shared" si="2"/>
        <v>-212500</v>
      </c>
      <c r="AT26" s="122">
        <v>0</v>
      </c>
      <c r="AU26" s="123">
        <f t="shared" si="3"/>
        <v>212500</v>
      </c>
      <c r="AV26" s="53">
        <f t="shared" si="7"/>
        <v>0</v>
      </c>
    </row>
    <row r="27" spans="1:48" s="24" customFormat="1" ht="26.4" x14ac:dyDescent="0.3">
      <c r="A27" s="131" t="s">
        <v>61</v>
      </c>
      <c r="B27" s="41" t="s">
        <v>251</v>
      </c>
      <c r="C27" s="133"/>
      <c r="D27" s="191" t="s">
        <v>101</v>
      </c>
      <c r="E27" s="83">
        <v>80001070202</v>
      </c>
      <c r="F27" s="40">
        <v>2022</v>
      </c>
      <c r="G27" s="40">
        <v>2023</v>
      </c>
      <c r="H27" s="40"/>
      <c r="I27" s="40" t="s">
        <v>62</v>
      </c>
      <c r="J27" s="40" t="s">
        <v>62</v>
      </c>
      <c r="K27" s="40" t="s">
        <v>63</v>
      </c>
      <c r="L27" s="41" t="s">
        <v>77</v>
      </c>
      <c r="M27" s="42" t="s">
        <v>102</v>
      </c>
      <c r="N27" s="66" t="s">
        <v>103</v>
      </c>
      <c r="O27" s="40">
        <v>2</v>
      </c>
      <c r="P27" s="40" t="s">
        <v>86</v>
      </c>
      <c r="Q27" s="70" t="s">
        <v>87</v>
      </c>
      <c r="R27" s="40" t="s">
        <v>69</v>
      </c>
      <c r="S27" s="46">
        <f>150000/12*5</f>
        <v>62500</v>
      </c>
      <c r="T27" s="46">
        <v>150000</v>
      </c>
      <c r="U27" s="150">
        <f>150000-S27</f>
        <v>87500</v>
      </c>
      <c r="V27" s="46">
        <f>+S27+T27+U27</f>
        <v>300000</v>
      </c>
      <c r="W27" s="47"/>
      <c r="X27" s="44"/>
      <c r="Y27" s="67" t="s">
        <v>94</v>
      </c>
      <c r="Z27" s="68" t="s">
        <v>95</v>
      </c>
      <c r="AA27" s="68"/>
      <c r="AB27" s="152" t="s">
        <v>10</v>
      </c>
      <c r="AC27" s="155" t="s">
        <v>89</v>
      </c>
      <c r="AD27" s="158">
        <v>33</v>
      </c>
      <c r="AE27" s="152">
        <v>1</v>
      </c>
      <c r="AF27" s="197" t="s">
        <v>209</v>
      </c>
      <c r="AG27" s="184" t="s">
        <v>104</v>
      </c>
      <c r="AH27" s="180" t="s">
        <v>105</v>
      </c>
      <c r="AI27" s="158"/>
      <c r="AJ27" s="31"/>
      <c r="AK27" s="32"/>
      <c r="AL27" s="33">
        <f t="shared" si="11"/>
        <v>62500</v>
      </c>
      <c r="AM27" s="51">
        <f>+T27</f>
        <v>150000</v>
      </c>
      <c r="AN27" s="69"/>
      <c r="AO27" s="65"/>
      <c r="AP27" s="69"/>
      <c r="AQ27" s="69"/>
      <c r="AR27" s="65"/>
      <c r="AS27" s="52">
        <f t="shared" si="2"/>
        <v>-87500</v>
      </c>
      <c r="AT27" s="122">
        <v>0</v>
      </c>
      <c r="AU27" s="123">
        <f t="shared" si="3"/>
        <v>87500</v>
      </c>
      <c r="AV27" s="53">
        <f t="shared" si="7"/>
        <v>0</v>
      </c>
    </row>
    <row r="28" spans="1:48" s="24" customFormat="1" ht="30.6" x14ac:dyDescent="0.3">
      <c r="A28" s="131"/>
      <c r="B28" s="41" t="s">
        <v>244</v>
      </c>
      <c r="C28" s="133"/>
      <c r="D28" s="191"/>
      <c r="E28" s="83">
        <v>80001070202</v>
      </c>
      <c r="F28" s="40">
        <v>2023</v>
      </c>
      <c r="G28" s="40">
        <v>2023</v>
      </c>
      <c r="H28" s="40"/>
      <c r="I28" s="40" t="s">
        <v>62</v>
      </c>
      <c r="J28" s="40" t="s">
        <v>62</v>
      </c>
      <c r="K28" s="40" t="s">
        <v>63</v>
      </c>
      <c r="L28" s="41" t="s">
        <v>77</v>
      </c>
      <c r="M28" s="42" t="s">
        <v>215</v>
      </c>
      <c r="N28" s="66" t="s">
        <v>210</v>
      </c>
      <c r="O28" s="40">
        <v>2</v>
      </c>
      <c r="P28" s="40" t="s">
        <v>86</v>
      </c>
      <c r="Q28" s="70" t="s">
        <v>106</v>
      </c>
      <c r="R28" s="40" t="s">
        <v>69</v>
      </c>
      <c r="S28" s="46">
        <f>1250*2</f>
        <v>2500</v>
      </c>
      <c r="T28" s="46">
        <v>15000</v>
      </c>
      <c r="U28" s="62">
        <f>15000-S28+15000</f>
        <v>27500</v>
      </c>
      <c r="V28" s="46">
        <f>+S28+T28+U28</f>
        <v>45000</v>
      </c>
      <c r="W28" s="47"/>
      <c r="X28" s="44"/>
      <c r="Y28" s="67"/>
      <c r="Z28" s="68"/>
      <c r="AA28" s="68"/>
      <c r="AB28" s="152" t="s">
        <v>10</v>
      </c>
      <c r="AC28" s="155"/>
      <c r="AD28" s="158"/>
      <c r="AE28" s="152">
        <v>1</v>
      </c>
      <c r="AF28" s="197" t="s">
        <v>213</v>
      </c>
      <c r="AG28" s="184"/>
      <c r="AH28" s="180"/>
      <c r="AI28" s="158"/>
      <c r="AJ28" s="31"/>
      <c r="AK28" s="32"/>
      <c r="AL28" s="33">
        <f t="shared" si="11"/>
        <v>2500</v>
      </c>
      <c r="AM28" s="51">
        <f>+T28</f>
        <v>15000</v>
      </c>
      <c r="AN28" s="69"/>
      <c r="AO28" s="65"/>
      <c r="AP28" s="69"/>
      <c r="AQ28" s="69"/>
      <c r="AR28" s="65"/>
      <c r="AS28" s="52">
        <f t="shared" si="2"/>
        <v>-27500</v>
      </c>
      <c r="AT28" s="122">
        <v>0</v>
      </c>
      <c r="AU28" s="123">
        <f t="shared" si="3"/>
        <v>27500</v>
      </c>
      <c r="AV28" s="53">
        <f t="shared" si="7"/>
        <v>0</v>
      </c>
    </row>
    <row r="29" spans="1:48" s="24" customFormat="1" ht="20.399999999999999" x14ac:dyDescent="0.3">
      <c r="A29" s="131"/>
      <c r="B29" s="41" t="s">
        <v>245</v>
      </c>
      <c r="C29" s="133"/>
      <c r="D29" s="191"/>
      <c r="E29" s="83">
        <v>80001070202</v>
      </c>
      <c r="F29" s="40">
        <v>2023</v>
      </c>
      <c r="G29" s="40">
        <v>2023</v>
      </c>
      <c r="H29" s="40"/>
      <c r="I29" s="40" t="s">
        <v>62</v>
      </c>
      <c r="J29" s="40" t="s">
        <v>62</v>
      </c>
      <c r="K29" s="40" t="s">
        <v>63</v>
      </c>
      <c r="L29" s="41" t="s">
        <v>77</v>
      </c>
      <c r="M29" s="42" t="s">
        <v>216</v>
      </c>
      <c r="N29" s="66" t="s">
        <v>211</v>
      </c>
      <c r="O29" s="40">
        <v>2</v>
      </c>
      <c r="P29" s="40" t="s">
        <v>86</v>
      </c>
      <c r="Q29" s="70" t="s">
        <v>214</v>
      </c>
      <c r="R29" s="40" t="s">
        <v>69</v>
      </c>
      <c r="S29" s="45">
        <f>110000/12*7</f>
        <v>64166.666666666664</v>
      </c>
      <c r="T29" s="45">
        <v>110000</v>
      </c>
      <c r="U29" s="75">
        <f>110000*5-T29-S29</f>
        <v>375833.33333333331</v>
      </c>
      <c r="V29" s="46">
        <f>+S29+T29+U29</f>
        <v>550000</v>
      </c>
      <c r="W29" s="47"/>
      <c r="X29" s="44"/>
      <c r="Y29" s="67"/>
      <c r="Z29" s="68"/>
      <c r="AA29" s="68"/>
      <c r="AB29" s="152" t="s">
        <v>10</v>
      </c>
      <c r="AC29" s="155"/>
      <c r="AD29" s="158"/>
      <c r="AE29" s="152">
        <v>1</v>
      </c>
      <c r="AF29" s="197" t="s">
        <v>212</v>
      </c>
      <c r="AG29" s="184"/>
      <c r="AH29" s="180"/>
      <c r="AI29" s="158"/>
      <c r="AJ29" s="31"/>
      <c r="AK29" s="32"/>
      <c r="AL29" s="33">
        <f t="shared" si="11"/>
        <v>64166.666666666664</v>
      </c>
      <c r="AM29" s="51">
        <f>+T29</f>
        <v>110000</v>
      </c>
      <c r="AN29" s="69"/>
      <c r="AO29" s="65"/>
      <c r="AP29" s="69"/>
      <c r="AQ29" s="69"/>
      <c r="AR29" s="65"/>
      <c r="AS29" s="52">
        <f t="shared" si="2"/>
        <v>-375833.33333333337</v>
      </c>
      <c r="AT29" s="122">
        <v>0</v>
      </c>
      <c r="AU29" s="123">
        <f t="shared" si="3"/>
        <v>375833.33333333331</v>
      </c>
      <c r="AV29" s="53">
        <f t="shared" si="7"/>
        <v>0</v>
      </c>
    </row>
    <row r="30" spans="1:48" ht="39.6" x14ac:dyDescent="0.3">
      <c r="A30" s="131"/>
      <c r="B30" s="41" t="s">
        <v>180</v>
      </c>
      <c r="C30" s="134"/>
      <c r="D30" s="191"/>
      <c r="E30" s="83">
        <v>80001070202</v>
      </c>
      <c r="F30" s="40">
        <v>2022</v>
      </c>
      <c r="G30" s="41">
        <v>2023</v>
      </c>
      <c r="H30" s="234" t="s">
        <v>268</v>
      </c>
      <c r="I30" s="41" t="s">
        <v>69</v>
      </c>
      <c r="J30" s="40" t="s">
        <v>62</v>
      </c>
      <c r="K30" s="40" t="s">
        <v>63</v>
      </c>
      <c r="L30" s="40" t="s">
        <v>112</v>
      </c>
      <c r="M30" s="42"/>
      <c r="N30" s="43" t="s">
        <v>174</v>
      </c>
      <c r="O30" s="40">
        <v>2</v>
      </c>
      <c r="P30" s="40" t="s">
        <v>175</v>
      </c>
      <c r="Q30" s="55"/>
      <c r="R30" s="40" t="s">
        <v>62</v>
      </c>
      <c r="S30" s="125">
        <v>115000</v>
      </c>
      <c r="T30" s="126"/>
      <c r="U30" s="127"/>
      <c r="V30" s="46">
        <f t="shared" si="5"/>
        <v>115000</v>
      </c>
      <c r="W30" s="47"/>
      <c r="X30" s="47"/>
      <c r="Y30" s="76"/>
      <c r="Z30" s="59"/>
      <c r="AA30" s="59"/>
      <c r="AB30" s="157" t="s">
        <v>169</v>
      </c>
      <c r="AC30" s="156"/>
      <c r="AD30" s="157"/>
      <c r="AE30" s="157">
        <v>3</v>
      </c>
      <c r="AF30" s="196" t="s">
        <v>193</v>
      </c>
      <c r="AG30" s="181"/>
      <c r="AH30" s="170"/>
      <c r="AI30" s="171"/>
      <c r="AJ30" s="31"/>
      <c r="AK30" s="74"/>
      <c r="AL30" s="60"/>
      <c r="AM30" s="51"/>
      <c r="AN30" s="34"/>
      <c r="AO30" s="35"/>
      <c r="AP30" s="34"/>
      <c r="AQ30" s="34"/>
      <c r="AR30" s="35"/>
      <c r="AS30" s="52">
        <f t="shared" si="2"/>
        <v>-115000</v>
      </c>
      <c r="AT30" s="122">
        <f>+V30</f>
        <v>115000</v>
      </c>
      <c r="AU30" s="123">
        <f t="shared" si="3"/>
        <v>0</v>
      </c>
      <c r="AV30" s="53">
        <f t="shared" ref="AV30:AV33" si="12">+AS30+AT30+AU30</f>
        <v>0</v>
      </c>
    </row>
    <row r="31" spans="1:48" ht="39.6" x14ac:dyDescent="0.3">
      <c r="A31" s="131"/>
      <c r="B31" s="41" t="s">
        <v>189</v>
      </c>
      <c r="C31" s="134"/>
      <c r="D31" s="233"/>
      <c r="E31" s="83">
        <v>80001070202</v>
      </c>
      <c r="F31" s="40">
        <v>2022</v>
      </c>
      <c r="G31" s="41">
        <v>2023</v>
      </c>
      <c r="H31" s="234" t="s">
        <v>269</v>
      </c>
      <c r="I31" s="41" t="s">
        <v>69</v>
      </c>
      <c r="J31" s="40" t="s">
        <v>62</v>
      </c>
      <c r="K31" s="40" t="s">
        <v>63</v>
      </c>
      <c r="L31" s="40" t="s">
        <v>112</v>
      </c>
      <c r="M31" s="42"/>
      <c r="N31" s="43" t="s">
        <v>186</v>
      </c>
      <c r="O31" s="40">
        <v>2</v>
      </c>
      <c r="P31" s="41" t="s">
        <v>184</v>
      </c>
      <c r="Q31" s="55"/>
      <c r="R31" s="40" t="s">
        <v>62</v>
      </c>
      <c r="S31" s="126">
        <v>180000</v>
      </c>
      <c r="T31" s="59"/>
      <c r="U31" s="127"/>
      <c r="V31" s="46">
        <f t="shared" si="5"/>
        <v>180000</v>
      </c>
      <c r="W31" s="47"/>
      <c r="X31" s="47"/>
      <c r="Y31" s="76"/>
      <c r="Z31" s="59"/>
      <c r="AA31" s="59"/>
      <c r="AB31" s="157" t="s">
        <v>169</v>
      </c>
      <c r="AC31" s="156"/>
      <c r="AD31" s="157"/>
      <c r="AE31" s="157">
        <v>3</v>
      </c>
      <c r="AF31" s="196" t="s">
        <v>193</v>
      </c>
      <c r="AG31" s="181"/>
      <c r="AH31" s="170"/>
      <c r="AI31" s="171"/>
      <c r="AJ31" s="31"/>
      <c r="AK31" s="74"/>
      <c r="AL31" s="60"/>
      <c r="AM31" s="51"/>
      <c r="AN31" s="34"/>
      <c r="AO31" s="35"/>
      <c r="AP31" s="34"/>
      <c r="AQ31" s="34"/>
      <c r="AR31" s="35"/>
      <c r="AS31" s="52">
        <f t="shared" si="2"/>
        <v>-180000</v>
      </c>
      <c r="AT31" s="122">
        <f>+V31</f>
        <v>180000</v>
      </c>
      <c r="AU31" s="123">
        <f t="shared" si="3"/>
        <v>0</v>
      </c>
      <c r="AV31" s="53">
        <f t="shared" si="12"/>
        <v>0</v>
      </c>
    </row>
    <row r="32" spans="1:48" ht="39.6" x14ac:dyDescent="0.3">
      <c r="A32" s="131"/>
      <c r="B32" s="41" t="s">
        <v>190</v>
      </c>
      <c r="C32" s="134"/>
      <c r="D32" s="233"/>
      <c r="E32" s="83">
        <v>80001070202</v>
      </c>
      <c r="F32" s="40">
        <v>2022</v>
      </c>
      <c r="G32" s="41">
        <v>2023</v>
      </c>
      <c r="H32" s="234" t="s">
        <v>270</v>
      </c>
      <c r="I32" s="41" t="s">
        <v>69</v>
      </c>
      <c r="J32" s="40" t="s">
        <v>62</v>
      </c>
      <c r="K32" s="40" t="s">
        <v>63</v>
      </c>
      <c r="L32" s="40" t="s">
        <v>112</v>
      </c>
      <c r="M32" s="42"/>
      <c r="N32" s="43" t="s">
        <v>187</v>
      </c>
      <c r="O32" s="40">
        <v>2</v>
      </c>
      <c r="P32" s="40" t="s">
        <v>185</v>
      </c>
      <c r="Q32" s="55"/>
      <c r="R32" s="40" t="s">
        <v>62</v>
      </c>
      <c r="S32" s="204">
        <v>176363.2</v>
      </c>
      <c r="T32" s="59"/>
      <c r="U32" s="127"/>
      <c r="V32" s="46">
        <f t="shared" si="5"/>
        <v>176363.2</v>
      </c>
      <c r="W32" s="47"/>
      <c r="X32" s="47"/>
      <c r="Y32" s="76"/>
      <c r="Z32" s="59"/>
      <c r="AA32" s="59" t="s">
        <v>259</v>
      </c>
      <c r="AB32" s="157" t="s">
        <v>169</v>
      </c>
      <c r="AC32" s="156"/>
      <c r="AD32" s="157"/>
      <c r="AE32" s="157">
        <v>3</v>
      </c>
      <c r="AF32" s="196" t="s">
        <v>193</v>
      </c>
      <c r="AG32" s="181"/>
      <c r="AH32" s="170"/>
      <c r="AI32" s="171"/>
      <c r="AJ32" s="31"/>
      <c r="AK32" s="74"/>
      <c r="AL32" s="60"/>
      <c r="AM32" s="51"/>
      <c r="AN32" s="34"/>
      <c r="AO32" s="35"/>
      <c r="AP32" s="34"/>
      <c r="AQ32" s="34"/>
      <c r="AR32" s="35"/>
      <c r="AS32" s="52">
        <f t="shared" si="2"/>
        <v>-176363.2</v>
      </c>
      <c r="AT32" s="122">
        <f>+V32</f>
        <v>176363.2</v>
      </c>
      <c r="AU32" s="123">
        <f t="shared" si="3"/>
        <v>0</v>
      </c>
      <c r="AV32" s="53">
        <f t="shared" si="12"/>
        <v>0</v>
      </c>
    </row>
    <row r="33" spans="1:48" ht="39.6" x14ac:dyDescent="0.3">
      <c r="A33" s="131" t="s">
        <v>61</v>
      </c>
      <c r="B33" s="41" t="s">
        <v>183</v>
      </c>
      <c r="C33" s="134"/>
      <c r="D33" s="191" t="s">
        <v>114</v>
      </c>
      <c r="E33" s="83">
        <v>80001070202</v>
      </c>
      <c r="F33" s="40">
        <v>2022</v>
      </c>
      <c r="G33" s="55">
        <v>2023</v>
      </c>
      <c r="H33" s="40"/>
      <c r="I33" s="40" t="s">
        <v>62</v>
      </c>
      <c r="J33" s="40" t="s">
        <v>62</v>
      </c>
      <c r="K33" s="40" t="s">
        <v>63</v>
      </c>
      <c r="L33" s="40" t="s">
        <v>77</v>
      </c>
      <c r="M33" s="42" t="s">
        <v>115</v>
      </c>
      <c r="N33" s="37" t="s">
        <v>116</v>
      </c>
      <c r="O33" s="41">
        <v>2</v>
      </c>
      <c r="P33" s="41" t="s">
        <v>113</v>
      </c>
      <c r="Q33" s="44" t="s">
        <v>117</v>
      </c>
      <c r="R33" s="41" t="s">
        <v>69</v>
      </c>
      <c r="S33" s="77">
        <v>200000</v>
      </c>
      <c r="T33" s="77">
        <v>200000</v>
      </c>
      <c r="U33" s="45">
        <v>600000</v>
      </c>
      <c r="V33" s="46">
        <f t="shared" si="5"/>
        <v>1000000</v>
      </c>
      <c r="W33" s="47"/>
      <c r="X33" s="59"/>
      <c r="Y33" s="59"/>
      <c r="Z33" s="59"/>
      <c r="AA33" s="59"/>
      <c r="AB33" s="152" t="s">
        <v>10</v>
      </c>
      <c r="AC33" s="160"/>
      <c r="AD33" s="160"/>
      <c r="AE33" s="157">
        <v>3</v>
      </c>
      <c r="AF33" s="196" t="s">
        <v>193</v>
      </c>
      <c r="AG33" s="185" t="s">
        <v>118</v>
      </c>
      <c r="AH33" s="186" t="s">
        <v>119</v>
      </c>
      <c r="AI33" s="152"/>
      <c r="AJ33" s="31"/>
      <c r="AK33" s="78"/>
      <c r="AL33" s="33">
        <f>+S33</f>
        <v>200000</v>
      </c>
      <c r="AM33" s="51">
        <f>+T33</f>
        <v>200000</v>
      </c>
      <c r="AN33" s="34"/>
      <c r="AO33" s="35"/>
      <c r="AP33" s="34"/>
      <c r="AQ33" s="34"/>
      <c r="AR33" s="35"/>
      <c r="AS33" s="52">
        <f t="shared" si="2"/>
        <v>-600000</v>
      </c>
      <c r="AT33" s="122">
        <v>0</v>
      </c>
      <c r="AU33" s="123">
        <f t="shared" si="3"/>
        <v>600000</v>
      </c>
      <c r="AV33" s="53">
        <f t="shared" si="12"/>
        <v>0</v>
      </c>
    </row>
    <row r="34" spans="1:48" ht="34.200000000000003" x14ac:dyDescent="0.3">
      <c r="A34" s="41"/>
      <c r="B34" s="41" t="s">
        <v>246</v>
      </c>
      <c r="C34" s="154"/>
      <c r="D34" s="191"/>
      <c r="E34" s="83">
        <v>80001070202</v>
      </c>
      <c r="F34" s="41">
        <v>2023</v>
      </c>
      <c r="G34" s="44">
        <v>2023</v>
      </c>
      <c r="H34" s="191" t="s">
        <v>271</v>
      </c>
      <c r="I34" s="41" t="s">
        <v>69</v>
      </c>
      <c r="J34" s="41" t="s">
        <v>62</v>
      </c>
      <c r="K34" s="41" t="s">
        <v>63</v>
      </c>
      <c r="L34" s="41" t="s">
        <v>77</v>
      </c>
      <c r="M34" s="42"/>
      <c r="N34" s="37" t="s">
        <v>194</v>
      </c>
      <c r="O34" s="41">
        <v>2</v>
      </c>
      <c r="P34" s="41" t="s">
        <v>111</v>
      </c>
      <c r="Q34" s="44"/>
      <c r="R34" s="41" t="s">
        <v>62</v>
      </c>
      <c r="S34" s="47">
        <v>146700</v>
      </c>
      <c r="T34" s="77"/>
      <c r="U34" s="45">
        <v>150000</v>
      </c>
      <c r="V34" s="45">
        <f>+S34+T34+U34</f>
        <v>296700</v>
      </c>
      <c r="X34" s="59"/>
      <c r="Y34" s="59"/>
      <c r="Z34" s="59"/>
      <c r="AA34" s="59"/>
      <c r="AB34" s="152" t="s">
        <v>227</v>
      </c>
      <c r="AC34" s="160"/>
      <c r="AD34" s="160"/>
      <c r="AE34" s="157">
        <v>3</v>
      </c>
      <c r="AF34" s="196" t="s">
        <v>71</v>
      </c>
      <c r="AG34" s="185"/>
      <c r="AH34" s="186"/>
      <c r="AI34" s="152"/>
      <c r="AJ34" s="31"/>
      <c r="AK34" s="74"/>
      <c r="AL34" s="60"/>
      <c r="AM34" s="51"/>
      <c r="AN34" s="34"/>
      <c r="AO34" s="35"/>
      <c r="AP34" s="34"/>
      <c r="AQ34" s="34"/>
      <c r="AR34" s="35"/>
      <c r="AS34" s="52">
        <f t="shared" si="2"/>
        <v>-296700</v>
      </c>
      <c r="AT34" s="122">
        <f>+S34</f>
        <v>146700</v>
      </c>
      <c r="AU34" s="123">
        <f t="shared" si="3"/>
        <v>150000</v>
      </c>
      <c r="AV34" s="53">
        <f t="shared" ref="AV34:AV40" si="13">+AS34+AT34+AU34</f>
        <v>0</v>
      </c>
    </row>
    <row r="35" spans="1:48" ht="34.200000000000003" x14ac:dyDescent="0.3">
      <c r="A35" s="41"/>
      <c r="B35" s="41" t="s">
        <v>247</v>
      </c>
      <c r="C35" s="154"/>
      <c r="D35" s="191"/>
      <c r="E35" s="83">
        <v>80001070202</v>
      </c>
      <c r="F35" s="41">
        <v>2023</v>
      </c>
      <c r="G35" s="44">
        <v>2023</v>
      </c>
      <c r="H35" s="191" t="s">
        <v>272</v>
      </c>
      <c r="I35" s="41" t="s">
        <v>69</v>
      </c>
      <c r="J35" s="41" t="s">
        <v>62</v>
      </c>
      <c r="K35" s="41" t="s">
        <v>63</v>
      </c>
      <c r="L35" s="41" t="s">
        <v>77</v>
      </c>
      <c r="M35" s="42"/>
      <c r="N35" s="37" t="s">
        <v>199</v>
      </c>
      <c r="O35" s="41">
        <v>2</v>
      </c>
      <c r="P35" s="41" t="s">
        <v>111</v>
      </c>
      <c r="Q35" s="44"/>
      <c r="R35" s="41" t="s">
        <v>62</v>
      </c>
      <c r="S35" s="77">
        <v>139371</v>
      </c>
      <c r="T35" s="77"/>
      <c r="U35" s="45">
        <v>150000</v>
      </c>
      <c r="V35" s="45">
        <f t="shared" si="5"/>
        <v>289371</v>
      </c>
      <c r="W35" s="47"/>
      <c r="X35" s="59"/>
      <c r="Y35" s="59"/>
      <c r="Z35" s="59"/>
      <c r="AA35" s="59"/>
      <c r="AB35" s="152" t="s">
        <v>227</v>
      </c>
      <c r="AC35" s="160"/>
      <c r="AD35" s="160"/>
      <c r="AE35" s="157">
        <v>3</v>
      </c>
      <c r="AF35" s="196" t="s">
        <v>71</v>
      </c>
      <c r="AG35" s="185"/>
      <c r="AH35" s="186"/>
      <c r="AI35" s="152"/>
      <c r="AJ35" s="31"/>
      <c r="AK35" s="74"/>
      <c r="AL35" s="60"/>
      <c r="AM35" s="51"/>
      <c r="AN35" s="34"/>
      <c r="AO35" s="35"/>
      <c r="AP35" s="34"/>
      <c r="AQ35" s="34"/>
      <c r="AR35" s="35"/>
      <c r="AS35" s="52">
        <f t="shared" si="2"/>
        <v>-289371</v>
      </c>
      <c r="AT35" s="122">
        <f>+S35</f>
        <v>139371</v>
      </c>
      <c r="AU35" s="123">
        <f t="shared" si="3"/>
        <v>150000</v>
      </c>
      <c r="AV35" s="53">
        <f t="shared" si="13"/>
        <v>0</v>
      </c>
    </row>
    <row r="36" spans="1:48" ht="34.200000000000003" x14ac:dyDescent="0.3">
      <c r="A36" s="41"/>
      <c r="B36" s="41" t="s">
        <v>248</v>
      </c>
      <c r="C36" s="154"/>
      <c r="D36" s="191"/>
      <c r="E36" s="83">
        <v>80001070202</v>
      </c>
      <c r="F36" s="41">
        <v>2023</v>
      </c>
      <c r="G36" s="44">
        <v>2023</v>
      </c>
      <c r="H36" s="191" t="s">
        <v>273</v>
      </c>
      <c r="I36" s="41" t="s">
        <v>69</v>
      </c>
      <c r="J36" s="41" t="s">
        <v>62</v>
      </c>
      <c r="K36" s="41" t="s">
        <v>63</v>
      </c>
      <c r="L36" s="41" t="s">
        <v>77</v>
      </c>
      <c r="M36" s="42"/>
      <c r="N36" s="37" t="s">
        <v>200</v>
      </c>
      <c r="O36" s="41">
        <v>2</v>
      </c>
      <c r="P36" s="41" t="s">
        <v>185</v>
      </c>
      <c r="Q36" s="44"/>
      <c r="R36" s="41" t="s">
        <v>62</v>
      </c>
      <c r="S36" s="77">
        <v>143151</v>
      </c>
      <c r="T36" s="77"/>
      <c r="U36" s="45"/>
      <c r="V36" s="45">
        <f t="shared" si="5"/>
        <v>143151</v>
      </c>
      <c r="W36" s="47"/>
      <c r="X36" s="59"/>
      <c r="Y36" s="59"/>
      <c r="Z36" s="59"/>
      <c r="AA36" s="59"/>
      <c r="AB36" s="152" t="s">
        <v>227</v>
      </c>
      <c r="AC36" s="160"/>
      <c r="AD36" s="160"/>
      <c r="AE36" s="157">
        <v>3</v>
      </c>
      <c r="AF36" s="196" t="s">
        <v>71</v>
      </c>
      <c r="AG36" s="185"/>
      <c r="AH36" s="186"/>
      <c r="AI36" s="152"/>
      <c r="AJ36" s="31"/>
      <c r="AK36" s="74"/>
      <c r="AL36" s="60"/>
      <c r="AM36" s="51"/>
      <c r="AN36" s="34"/>
      <c r="AO36" s="35"/>
      <c r="AP36" s="34"/>
      <c r="AQ36" s="34"/>
      <c r="AR36" s="35"/>
      <c r="AS36" s="52">
        <f t="shared" si="2"/>
        <v>-143151</v>
      </c>
      <c r="AT36" s="122">
        <f>+V36</f>
        <v>143151</v>
      </c>
      <c r="AU36" s="123">
        <f t="shared" si="3"/>
        <v>0</v>
      </c>
      <c r="AV36" s="53">
        <f t="shared" si="13"/>
        <v>0</v>
      </c>
    </row>
    <row r="37" spans="1:48" ht="39.6" x14ac:dyDescent="0.3">
      <c r="A37" s="41"/>
      <c r="B37" s="41" t="s">
        <v>249</v>
      </c>
      <c r="C37" s="154"/>
      <c r="D37" s="191"/>
      <c r="E37" s="83">
        <v>80001070202</v>
      </c>
      <c r="F37" s="41">
        <v>2023</v>
      </c>
      <c r="G37" s="44">
        <v>2023</v>
      </c>
      <c r="H37" s="191" t="s">
        <v>268</v>
      </c>
      <c r="I37" s="41" t="s">
        <v>69</v>
      </c>
      <c r="J37" s="41" t="s">
        <v>62</v>
      </c>
      <c r="K37" s="41" t="s">
        <v>63</v>
      </c>
      <c r="L37" s="41" t="s">
        <v>77</v>
      </c>
      <c r="M37" s="42"/>
      <c r="N37" s="37" t="s">
        <v>201</v>
      </c>
      <c r="O37" s="41">
        <v>2</v>
      </c>
      <c r="P37" s="41" t="s">
        <v>175</v>
      </c>
      <c r="Q37" s="44"/>
      <c r="R37" s="41" t="s">
        <v>62</v>
      </c>
      <c r="S37" s="77">
        <v>55000</v>
      </c>
      <c r="T37" s="77"/>
      <c r="U37" s="45"/>
      <c r="V37" s="45">
        <f t="shared" si="5"/>
        <v>55000</v>
      </c>
      <c r="W37" s="47"/>
      <c r="X37" s="59"/>
      <c r="Y37" s="59"/>
      <c r="Z37" s="59"/>
      <c r="AA37" s="59"/>
      <c r="AB37" s="152" t="s">
        <v>169</v>
      </c>
      <c r="AC37" s="160"/>
      <c r="AD37" s="160"/>
      <c r="AE37" s="157">
        <v>3</v>
      </c>
      <c r="AF37" s="196" t="s">
        <v>71</v>
      </c>
      <c r="AG37" s="185"/>
      <c r="AH37" s="186"/>
      <c r="AI37" s="152"/>
      <c r="AJ37" s="31"/>
      <c r="AK37" s="74"/>
      <c r="AL37" s="60"/>
      <c r="AM37" s="51"/>
      <c r="AN37" s="34"/>
      <c r="AO37" s="35"/>
      <c r="AP37" s="34"/>
      <c r="AQ37" s="34"/>
      <c r="AR37" s="35"/>
      <c r="AS37" s="52">
        <f t="shared" si="2"/>
        <v>-55000</v>
      </c>
      <c r="AT37" s="122">
        <f>+V37</f>
        <v>55000</v>
      </c>
      <c r="AU37" s="123">
        <f t="shared" si="3"/>
        <v>0</v>
      </c>
      <c r="AV37" s="53">
        <f t="shared" si="13"/>
        <v>0</v>
      </c>
    </row>
    <row r="38" spans="1:48" ht="52.8" x14ac:dyDescent="0.3">
      <c r="A38" s="136" t="s">
        <v>61</v>
      </c>
      <c r="B38" s="41" t="s">
        <v>123</v>
      </c>
      <c r="C38" s="134"/>
      <c r="D38" s="191" t="s">
        <v>124</v>
      </c>
      <c r="E38" s="83">
        <v>80001070202</v>
      </c>
      <c r="F38" s="79">
        <v>2022</v>
      </c>
      <c r="G38" s="79">
        <v>2023</v>
      </c>
      <c r="H38" s="82"/>
      <c r="I38" s="79" t="s">
        <v>62</v>
      </c>
      <c r="J38" s="27" t="s">
        <v>62</v>
      </c>
      <c r="K38" s="40" t="s">
        <v>63</v>
      </c>
      <c r="L38" s="81" t="s">
        <v>77</v>
      </c>
      <c r="M38" s="84" t="s">
        <v>110</v>
      </c>
      <c r="N38" s="85" t="s">
        <v>125</v>
      </c>
      <c r="O38" s="81">
        <v>2</v>
      </c>
      <c r="P38" s="41" t="s">
        <v>122</v>
      </c>
      <c r="Q38" s="81" t="s">
        <v>106</v>
      </c>
      <c r="R38" s="79" t="s">
        <v>62</v>
      </c>
      <c r="S38" s="72">
        <v>85200</v>
      </c>
      <c r="T38" s="72">
        <v>127800</v>
      </c>
      <c r="U38" s="88"/>
      <c r="V38" s="46">
        <f t="shared" ref="V38:V40" si="14">+S38+T38+U38</f>
        <v>213000</v>
      </c>
      <c r="W38" s="59"/>
      <c r="X38" s="59"/>
      <c r="Y38" s="82"/>
      <c r="Z38" s="82"/>
      <c r="AA38" s="82"/>
      <c r="AB38" s="160" t="s">
        <v>121</v>
      </c>
      <c r="AC38" s="160"/>
      <c r="AD38" s="129"/>
      <c r="AE38" s="157">
        <v>3</v>
      </c>
      <c r="AF38" s="196" t="s">
        <v>193</v>
      </c>
      <c r="AG38" s="185" t="s">
        <v>118</v>
      </c>
      <c r="AH38" s="183"/>
      <c r="AI38" s="160"/>
      <c r="AJ38" s="86">
        <f>+S38/2</f>
        <v>42600</v>
      </c>
      <c r="AK38" s="87">
        <f>+T38/2</f>
        <v>63900</v>
      </c>
      <c r="AL38" s="60">
        <f>+S38/2</f>
        <v>42600</v>
      </c>
      <c r="AM38" s="51">
        <f>+T38/2</f>
        <v>63900</v>
      </c>
      <c r="AN38" s="34"/>
      <c r="AO38" s="35"/>
      <c r="AP38" s="34"/>
      <c r="AQ38" s="34"/>
      <c r="AR38" s="35"/>
      <c r="AS38" s="52">
        <f t="shared" si="2"/>
        <v>0</v>
      </c>
      <c r="AT38" s="122">
        <v>0</v>
      </c>
      <c r="AU38" s="123">
        <f t="shared" si="3"/>
        <v>0</v>
      </c>
      <c r="AV38" s="53">
        <f t="shared" si="13"/>
        <v>0</v>
      </c>
    </row>
    <row r="39" spans="1:48" ht="30.6" x14ac:dyDescent="0.3">
      <c r="A39" s="136" t="s">
        <v>61</v>
      </c>
      <c r="B39" s="41" t="s">
        <v>126</v>
      </c>
      <c r="C39" s="134"/>
      <c r="D39" s="191" t="s">
        <v>127</v>
      </c>
      <c r="E39" s="83">
        <v>80001070202</v>
      </c>
      <c r="F39" s="79">
        <v>2022</v>
      </c>
      <c r="G39" s="79">
        <v>2023</v>
      </c>
      <c r="H39" s="82"/>
      <c r="I39" s="79" t="s">
        <v>62</v>
      </c>
      <c r="J39" s="27" t="s">
        <v>62</v>
      </c>
      <c r="K39" s="40" t="s">
        <v>63</v>
      </c>
      <c r="L39" s="81" t="s">
        <v>77</v>
      </c>
      <c r="M39" s="84" t="s">
        <v>128</v>
      </c>
      <c r="N39" s="85" t="s">
        <v>129</v>
      </c>
      <c r="O39" s="81">
        <v>2</v>
      </c>
      <c r="P39" s="41" t="s">
        <v>120</v>
      </c>
      <c r="Q39" s="81" t="s">
        <v>87</v>
      </c>
      <c r="R39" s="79" t="s">
        <v>62</v>
      </c>
      <c r="S39" s="72">
        <v>112000</v>
      </c>
      <c r="T39" s="72">
        <v>48000</v>
      </c>
      <c r="U39" s="88"/>
      <c r="V39" s="46">
        <f t="shared" si="14"/>
        <v>160000</v>
      </c>
      <c r="W39" s="59"/>
      <c r="X39" s="59"/>
      <c r="Y39" s="82"/>
      <c r="Z39" s="82"/>
      <c r="AA39" s="82"/>
      <c r="AB39" s="160" t="s">
        <v>121</v>
      </c>
      <c r="AC39" s="160"/>
      <c r="AD39" s="129"/>
      <c r="AE39" s="157">
        <v>3</v>
      </c>
      <c r="AF39" s="196" t="s">
        <v>193</v>
      </c>
      <c r="AG39" s="185" t="s">
        <v>118</v>
      </c>
      <c r="AH39" s="183"/>
      <c r="AI39" s="160"/>
      <c r="AJ39" s="86">
        <f>+S39/2</f>
        <v>56000</v>
      </c>
      <c r="AK39" s="87">
        <f>+T39/2</f>
        <v>24000</v>
      </c>
      <c r="AL39" s="60">
        <f>+S39/2</f>
        <v>56000</v>
      </c>
      <c r="AM39" s="51">
        <f>+T39/2</f>
        <v>24000</v>
      </c>
      <c r="AN39" s="34"/>
      <c r="AO39" s="35"/>
      <c r="AP39" s="34"/>
      <c r="AQ39" s="34"/>
      <c r="AR39" s="35"/>
      <c r="AS39" s="52">
        <f t="shared" si="2"/>
        <v>0</v>
      </c>
      <c r="AT39" s="122">
        <v>0</v>
      </c>
      <c r="AU39" s="123">
        <f t="shared" si="3"/>
        <v>0</v>
      </c>
      <c r="AV39" s="53">
        <f t="shared" si="13"/>
        <v>0</v>
      </c>
    </row>
    <row r="40" spans="1:48" ht="39.6" x14ac:dyDescent="0.3">
      <c r="A40" s="136"/>
      <c r="B40" s="41" t="s">
        <v>181</v>
      </c>
      <c r="C40" s="134"/>
      <c r="D40" s="191"/>
      <c r="E40" s="83">
        <v>80001070202</v>
      </c>
      <c r="F40" s="79">
        <v>2022</v>
      </c>
      <c r="G40" s="79">
        <v>2023</v>
      </c>
      <c r="H40" s="82"/>
      <c r="I40" s="79" t="s">
        <v>62</v>
      </c>
      <c r="J40" s="83" t="s">
        <v>62</v>
      </c>
      <c r="K40" s="41" t="s">
        <v>63</v>
      </c>
      <c r="L40" s="81" t="s">
        <v>77</v>
      </c>
      <c r="M40" s="84"/>
      <c r="N40" s="85" t="s">
        <v>168</v>
      </c>
      <c r="O40" s="81">
        <v>2</v>
      </c>
      <c r="P40" s="41" t="s">
        <v>120</v>
      </c>
      <c r="Q40" s="81" t="s">
        <v>106</v>
      </c>
      <c r="R40" s="79" t="s">
        <v>69</v>
      </c>
      <c r="S40" s="124">
        <v>218400</v>
      </c>
      <c r="T40" s="124">
        <v>218400</v>
      </c>
      <c r="U40" s="124">
        <v>436800</v>
      </c>
      <c r="V40" s="45">
        <f t="shared" si="14"/>
        <v>873600</v>
      </c>
      <c r="W40" s="75">
        <f>+V40</f>
        <v>873600</v>
      </c>
      <c r="X40" s="59"/>
      <c r="Y40" s="82"/>
      <c r="Z40" s="82"/>
      <c r="AA40" s="225"/>
      <c r="AB40" s="129" t="s">
        <v>173</v>
      </c>
      <c r="AC40" s="160"/>
      <c r="AD40" s="129"/>
      <c r="AE40" s="157">
        <v>3</v>
      </c>
      <c r="AF40" s="196" t="s">
        <v>193</v>
      </c>
      <c r="AG40" s="185" t="s">
        <v>172</v>
      </c>
      <c r="AH40" s="183"/>
      <c r="AI40" s="160"/>
      <c r="AJ40" s="86"/>
      <c r="AK40" s="87"/>
      <c r="AL40" s="60"/>
      <c r="AM40" s="51"/>
      <c r="AO40" s="35"/>
      <c r="AP40" s="35">
        <f>+S40</f>
        <v>218400</v>
      </c>
      <c r="AQ40" s="35">
        <f>+T40</f>
        <v>218400</v>
      </c>
      <c r="AS40" s="52">
        <f>SUM(AJ40:AQ40)-V40</f>
        <v>-436800</v>
      </c>
      <c r="AT40" s="122">
        <v>0</v>
      </c>
      <c r="AU40" s="123">
        <f t="shared" si="3"/>
        <v>436800</v>
      </c>
      <c r="AV40" s="53">
        <f t="shared" si="13"/>
        <v>0</v>
      </c>
    </row>
    <row r="41" spans="1:48" hidden="1" x14ac:dyDescent="0.3">
      <c r="B41" s="222"/>
      <c r="E41" s="89"/>
      <c r="J41" s="90"/>
      <c r="K41" s="91"/>
      <c r="S41" s="139">
        <f>SUM(S8:S40)</f>
        <v>6459240.8666666672</v>
      </c>
      <c r="T41" s="139">
        <f>SUM(T8:T40)</f>
        <v>4335450</v>
      </c>
      <c r="U41" s="139">
        <f>SUM(U8:U40)</f>
        <v>2166383.333333333</v>
      </c>
      <c r="V41" s="139">
        <f>SUM(V8:V40)</f>
        <v>12961074.199999999</v>
      </c>
      <c r="AJ41" s="92">
        <f t="shared" ref="AJ41:AV41" si="15">SUM(AJ8:AJ40)</f>
        <v>653239</v>
      </c>
      <c r="AK41" s="92">
        <f t="shared" si="15"/>
        <v>757900</v>
      </c>
      <c r="AL41" s="92">
        <f t="shared" si="15"/>
        <v>3388016.6666666665</v>
      </c>
      <c r="AM41" s="92">
        <f t="shared" si="15"/>
        <v>3359150</v>
      </c>
      <c r="AN41" s="92">
        <f t="shared" si="15"/>
        <v>0</v>
      </c>
      <c r="AO41" s="92">
        <f t="shared" si="15"/>
        <v>0</v>
      </c>
      <c r="AP41" s="92">
        <f t="shared" si="15"/>
        <v>218400</v>
      </c>
      <c r="AQ41" s="92">
        <f t="shared" si="15"/>
        <v>218400</v>
      </c>
      <c r="AR41" s="92">
        <f t="shared" si="15"/>
        <v>0</v>
      </c>
      <c r="AS41" s="92">
        <f t="shared" si="15"/>
        <v>-4365968.5333333332</v>
      </c>
      <c r="AT41" s="92">
        <f t="shared" si="15"/>
        <v>2199585.2000000002</v>
      </c>
      <c r="AU41" s="92">
        <f t="shared" si="15"/>
        <v>2166383.333333333</v>
      </c>
      <c r="AV41" s="92">
        <f t="shared" si="15"/>
        <v>0</v>
      </c>
    </row>
    <row r="42" spans="1:48" hidden="1" x14ac:dyDescent="0.3">
      <c r="B42" s="222"/>
      <c r="E42" s="89"/>
      <c r="J42" s="90"/>
      <c r="K42" s="91"/>
      <c r="S42" s="93"/>
      <c r="T42" s="93"/>
      <c r="U42" s="93"/>
      <c r="V42" s="94">
        <f>+V41-S41-T41-U41</f>
        <v>0</v>
      </c>
      <c r="AT42" s="128" t="s">
        <v>176</v>
      </c>
      <c r="AU42" s="128" t="s">
        <v>177</v>
      </c>
    </row>
    <row r="43" spans="1:48" hidden="1" x14ac:dyDescent="0.3">
      <c r="E43" s="89"/>
      <c r="J43" s="90"/>
      <c r="K43" s="91"/>
      <c r="V43" s="80"/>
    </row>
    <row r="44" spans="1:48" hidden="1" x14ac:dyDescent="0.3">
      <c r="J44" s="90"/>
      <c r="U44" s="95"/>
      <c r="V44" s="80"/>
    </row>
    <row r="45" spans="1:48" hidden="1" x14ac:dyDescent="0.3">
      <c r="J45" s="90"/>
      <c r="V45" s="80"/>
      <c r="W45" s="80"/>
      <c r="AG45" s="187"/>
    </row>
    <row r="46" spans="1:48" ht="14.4" hidden="1" x14ac:dyDescent="0.3">
      <c r="E46"/>
      <c r="F46" s="97"/>
      <c r="G46" s="97"/>
      <c r="J46" s="90"/>
      <c r="AM46" s="163">
        <f>SUM(AJ41:AR41,AT41:AU41)</f>
        <v>12961074.199999999</v>
      </c>
      <c r="AN46" s="163">
        <f>+V41-AM46</f>
        <v>0</v>
      </c>
      <c r="AP46" s="163"/>
      <c r="AQ46" s="163"/>
      <c r="AS46" s="98">
        <f>+AS43-W41</f>
        <v>0</v>
      </c>
      <c r="AT46" s="98"/>
      <c r="AU46" s="98">
        <f>+AU41-U41</f>
        <v>0</v>
      </c>
      <c r="AV46" s="98">
        <f>+AV43-Z41</f>
        <v>0</v>
      </c>
    </row>
    <row r="47" spans="1:48" ht="14.4" hidden="1" x14ac:dyDescent="0.3">
      <c r="D47" s="96"/>
      <c r="E47"/>
      <c r="F47" s="97"/>
      <c r="G47" s="97"/>
      <c r="AM47" s="164">
        <f>+AJ41+AK41+AL41+AM41+AN41+AO41+AP41+AQ41+AT41+AU41</f>
        <v>12961074.199999999</v>
      </c>
      <c r="AN47" s="165">
        <f>+AM47-V41</f>
        <v>0</v>
      </c>
      <c r="AP47" s="165"/>
      <c r="AQ47" s="165"/>
    </row>
    <row r="48" spans="1:48" ht="14.4" x14ac:dyDescent="0.3">
      <c r="D48" s="96"/>
      <c r="E48"/>
      <c r="F48" s="97"/>
      <c r="G48" s="97"/>
      <c r="AM48" s="164"/>
      <c r="AN48" s="165"/>
      <c r="AP48" s="165"/>
      <c r="AQ48" s="165"/>
    </row>
    <row r="49" spans="4:43" ht="14.4" x14ac:dyDescent="0.3">
      <c r="D49" s="96" t="s">
        <v>130</v>
      </c>
      <c r="E49"/>
      <c r="F49" s="97"/>
      <c r="G49" s="97"/>
      <c r="AM49" s="164"/>
      <c r="AN49" s="165"/>
      <c r="AP49" s="165"/>
      <c r="AQ49" s="165"/>
    </row>
    <row r="50" spans="4:43" ht="13.8" x14ac:dyDescent="0.3">
      <c r="D50" s="318" t="s">
        <v>131</v>
      </c>
      <c r="E50" s="319"/>
      <c r="F50" s="319"/>
      <c r="G50" s="319"/>
      <c r="H50" s="319"/>
      <c r="I50" s="319"/>
      <c r="J50" s="319"/>
      <c r="K50" s="319"/>
      <c r="L50" s="319"/>
      <c r="M50" s="99"/>
      <c r="N50" s="100" t="s">
        <v>132</v>
      </c>
      <c r="O50" s="320" t="s">
        <v>133</v>
      </c>
      <c r="P50" s="321"/>
      <c r="Q50" s="322"/>
      <c r="R50" s="321"/>
      <c r="S50" s="319"/>
      <c r="T50" s="319"/>
      <c r="U50" s="319"/>
      <c r="V50" s="319"/>
      <c r="W50" s="319"/>
      <c r="X50" s="319"/>
      <c r="Y50" s="319"/>
      <c r="Z50" s="323"/>
      <c r="AA50" s="226"/>
      <c r="AF50" s="193"/>
      <c r="AG50" s="188"/>
    </row>
    <row r="51" spans="4:43" ht="13.8" x14ac:dyDescent="0.3">
      <c r="D51" s="324" t="s">
        <v>134</v>
      </c>
      <c r="E51" s="325"/>
      <c r="F51" s="325"/>
      <c r="G51" s="325"/>
      <c r="H51" s="325"/>
      <c r="I51" s="325"/>
      <c r="J51" s="325"/>
      <c r="K51" s="325"/>
      <c r="L51" s="325"/>
      <c r="M51" s="101"/>
      <c r="N51" s="102" t="s">
        <v>135</v>
      </c>
      <c r="O51" s="326" t="s">
        <v>136</v>
      </c>
      <c r="P51" s="327"/>
      <c r="Q51" s="328"/>
      <c r="R51" s="327"/>
      <c r="S51" s="329"/>
      <c r="T51" s="329"/>
      <c r="U51" s="329"/>
      <c r="V51" s="329"/>
      <c r="W51" s="329"/>
      <c r="X51" s="329"/>
      <c r="Y51" s="329"/>
      <c r="Z51" s="329"/>
      <c r="AA51" s="226"/>
      <c r="AF51" s="193"/>
      <c r="AG51" s="188"/>
    </row>
    <row r="52" spans="4:43" ht="13.8" x14ac:dyDescent="0.3">
      <c r="D52" s="324" t="s">
        <v>137</v>
      </c>
      <c r="E52" s="325"/>
      <c r="F52" s="325"/>
      <c r="G52" s="325"/>
      <c r="H52" s="325"/>
      <c r="I52" s="325"/>
      <c r="J52" s="325"/>
      <c r="K52" s="325"/>
      <c r="L52" s="325"/>
      <c r="M52" s="101"/>
      <c r="N52" s="102" t="s">
        <v>138</v>
      </c>
      <c r="O52" s="326" t="s">
        <v>139</v>
      </c>
      <c r="P52" s="327"/>
      <c r="Q52" s="328"/>
      <c r="R52" s="327"/>
      <c r="S52" s="330"/>
      <c r="T52" s="330"/>
      <c r="U52" s="330"/>
      <c r="V52" s="330"/>
      <c r="W52" s="330"/>
      <c r="X52" s="330"/>
      <c r="Y52" s="330"/>
      <c r="Z52" s="330"/>
      <c r="AA52" s="227"/>
      <c r="AF52" s="193"/>
      <c r="AG52" s="189"/>
    </row>
    <row r="53" spans="4:43" ht="13.8" x14ac:dyDescent="0.3">
      <c r="D53" s="324" t="s">
        <v>140</v>
      </c>
      <c r="E53" s="325"/>
      <c r="F53" s="325"/>
      <c r="G53" s="325"/>
      <c r="H53" s="325"/>
      <c r="I53" s="325"/>
      <c r="J53" s="325"/>
      <c r="K53" s="325"/>
      <c r="L53" s="325"/>
      <c r="M53" s="101"/>
      <c r="N53" s="102" t="s">
        <v>141</v>
      </c>
      <c r="O53" s="326" t="s">
        <v>142</v>
      </c>
      <c r="P53" s="327"/>
      <c r="Q53" s="328"/>
      <c r="R53" s="327"/>
      <c r="S53" s="329"/>
      <c r="T53" s="329"/>
      <c r="U53" s="329"/>
      <c r="V53" s="329"/>
      <c r="W53" s="329"/>
      <c r="X53" s="329"/>
      <c r="Y53" s="329"/>
      <c r="Z53" s="329"/>
      <c r="AA53" s="226"/>
      <c r="AF53" s="193"/>
      <c r="AG53" s="188"/>
    </row>
    <row r="54" spans="4:43" ht="14.4" x14ac:dyDescent="0.3">
      <c r="D54" s="324" t="s">
        <v>143</v>
      </c>
      <c r="E54" s="325"/>
      <c r="F54" s="325"/>
      <c r="G54" s="325"/>
      <c r="H54" s="325"/>
      <c r="I54" s="325"/>
      <c r="J54" s="325"/>
      <c r="K54" s="325"/>
      <c r="L54" s="325"/>
      <c r="M54" s="101"/>
      <c r="N54" s="103"/>
      <c r="O54" s="326" t="s">
        <v>144</v>
      </c>
      <c r="P54" s="327"/>
      <c r="Q54" s="328"/>
      <c r="R54" s="327"/>
      <c r="S54" s="330"/>
      <c r="T54" s="330"/>
      <c r="U54" s="330"/>
      <c r="V54" s="330"/>
      <c r="W54" s="330"/>
      <c r="X54" s="330"/>
      <c r="Y54" s="330"/>
      <c r="Z54" s="330"/>
      <c r="AA54" s="227"/>
      <c r="AF54" s="193"/>
      <c r="AG54" s="189"/>
    </row>
    <row r="55" spans="4:43" ht="14.4" x14ac:dyDescent="0.3">
      <c r="D55" s="324" t="s">
        <v>145</v>
      </c>
      <c r="E55" s="325"/>
      <c r="F55" s="325"/>
      <c r="G55" s="325"/>
      <c r="H55" s="325"/>
      <c r="I55" s="325"/>
      <c r="J55" s="325"/>
      <c r="K55" s="325"/>
      <c r="L55" s="325"/>
      <c r="M55" s="101"/>
      <c r="N55" s="103"/>
      <c r="O55" s="326" t="s">
        <v>146</v>
      </c>
      <c r="P55" s="327"/>
      <c r="Q55" s="328"/>
      <c r="R55" s="327"/>
      <c r="S55" s="330"/>
      <c r="T55" s="330"/>
      <c r="U55" s="330"/>
      <c r="V55" s="330"/>
      <c r="W55" s="330"/>
      <c r="X55" s="330"/>
      <c r="Y55" s="330"/>
      <c r="Z55" s="330"/>
      <c r="AA55" s="227"/>
      <c r="AF55" s="193"/>
      <c r="AG55" s="189"/>
    </row>
    <row r="56" spans="4:43" ht="14.4" x14ac:dyDescent="0.3">
      <c r="D56" s="324" t="s">
        <v>147</v>
      </c>
      <c r="E56" s="325"/>
      <c r="F56" s="325"/>
      <c r="G56" s="325"/>
      <c r="H56" s="325"/>
      <c r="I56" s="325"/>
      <c r="J56" s="325"/>
      <c r="K56" s="325"/>
      <c r="L56" s="325"/>
      <c r="M56" s="101"/>
      <c r="N56" s="103"/>
      <c r="O56" s="331"/>
      <c r="P56" s="332"/>
      <c r="Q56" s="333"/>
      <c r="R56" s="332"/>
      <c r="S56" s="330"/>
      <c r="T56" s="330"/>
      <c r="U56" s="330"/>
      <c r="V56" s="330"/>
      <c r="W56" s="330"/>
      <c r="X56" s="330"/>
      <c r="Y56" s="330"/>
      <c r="Z56" s="330"/>
      <c r="AA56" s="227"/>
      <c r="AF56" s="193"/>
      <c r="AG56" s="189"/>
    </row>
    <row r="57" spans="4:43" ht="14.4" x14ac:dyDescent="0.3">
      <c r="D57" s="324" t="s">
        <v>148</v>
      </c>
      <c r="E57" s="325"/>
      <c r="F57" s="325"/>
      <c r="G57" s="325"/>
      <c r="H57" s="325"/>
      <c r="I57" s="325"/>
      <c r="J57" s="325"/>
      <c r="K57" s="325"/>
      <c r="L57" s="325"/>
      <c r="M57" s="101"/>
      <c r="N57" s="103"/>
      <c r="O57" s="103"/>
      <c r="P57" s="104"/>
      <c r="R57" s="121"/>
      <c r="S57" s="330"/>
      <c r="T57" s="330"/>
      <c r="U57" s="330"/>
      <c r="V57" s="330"/>
      <c r="W57" s="330"/>
      <c r="X57" s="330"/>
      <c r="Y57" s="330"/>
      <c r="Z57" s="330"/>
      <c r="AA57" s="227"/>
      <c r="AF57" s="193"/>
      <c r="AG57" s="189"/>
    </row>
    <row r="58" spans="4:43" ht="14.4" x14ac:dyDescent="0.3">
      <c r="D58" s="324" t="s">
        <v>149</v>
      </c>
      <c r="E58" s="325"/>
      <c r="F58" s="325"/>
      <c r="G58" s="325"/>
      <c r="H58" s="325"/>
      <c r="I58" s="325"/>
      <c r="J58" s="325"/>
      <c r="K58" s="325"/>
      <c r="L58" s="325"/>
      <c r="M58" s="101"/>
      <c r="N58" s="103"/>
      <c r="O58" s="103"/>
      <c r="P58" s="104"/>
      <c r="R58" s="121"/>
      <c r="S58" s="330"/>
      <c r="T58" s="330"/>
      <c r="U58" s="330"/>
      <c r="V58" s="330"/>
      <c r="W58" s="330"/>
      <c r="X58" s="330"/>
      <c r="Y58" s="330"/>
      <c r="Z58" s="330"/>
      <c r="AA58" s="227"/>
      <c r="AF58" s="193"/>
      <c r="AG58" s="189"/>
    </row>
    <row r="59" spans="4:43" ht="14.4" x14ac:dyDescent="0.3">
      <c r="D59" s="324" t="s">
        <v>150</v>
      </c>
      <c r="E59" s="325"/>
      <c r="F59" s="325"/>
      <c r="G59" s="325"/>
      <c r="H59" s="325"/>
      <c r="I59" s="325"/>
      <c r="J59" s="325"/>
      <c r="K59" s="325"/>
      <c r="L59" s="325"/>
      <c r="M59" s="101"/>
      <c r="N59" s="103"/>
      <c r="O59" s="103"/>
      <c r="P59" s="104"/>
      <c r="R59" s="121"/>
      <c r="S59" s="330"/>
      <c r="T59" s="330"/>
      <c r="U59" s="330"/>
      <c r="V59" s="330"/>
      <c r="W59" s="330"/>
      <c r="X59" s="330"/>
      <c r="Y59" s="330"/>
      <c r="Z59" s="330"/>
      <c r="AA59" s="227"/>
      <c r="AF59" s="193"/>
      <c r="AG59" s="189"/>
    </row>
    <row r="60" spans="4:43" ht="14.4" x14ac:dyDescent="0.3">
      <c r="D60" s="324" t="s">
        <v>151</v>
      </c>
      <c r="E60" s="325"/>
      <c r="F60" s="325"/>
      <c r="G60" s="325"/>
      <c r="H60" s="325"/>
      <c r="I60" s="325"/>
      <c r="J60" s="325"/>
      <c r="K60" s="325"/>
      <c r="L60" s="325"/>
      <c r="M60" s="101"/>
      <c r="N60" s="103"/>
      <c r="O60" s="103"/>
      <c r="P60" s="104"/>
      <c r="R60" s="121"/>
      <c r="S60" s="330"/>
      <c r="T60" s="330"/>
      <c r="U60" s="330"/>
      <c r="V60" s="330"/>
      <c r="W60" s="330"/>
      <c r="X60" s="330"/>
      <c r="Y60" s="330"/>
      <c r="Z60" s="330"/>
      <c r="AA60" s="227"/>
      <c r="AF60" s="193"/>
      <c r="AG60" s="189"/>
    </row>
    <row r="61" spans="4:43" ht="14.4" x14ac:dyDescent="0.3">
      <c r="D61" s="334" t="s">
        <v>152</v>
      </c>
      <c r="E61" s="335"/>
      <c r="F61" s="335"/>
      <c r="G61" s="335"/>
      <c r="H61" s="335"/>
      <c r="I61" s="335"/>
      <c r="J61" s="335"/>
      <c r="K61" s="335"/>
      <c r="L61" s="335"/>
      <c r="M61" s="105"/>
      <c r="N61" s="106"/>
      <c r="O61" s="106"/>
      <c r="P61" s="107"/>
      <c r="Q61" s="120"/>
      <c r="R61" s="109"/>
      <c r="S61" s="108"/>
      <c r="T61" s="108"/>
      <c r="U61" s="109"/>
      <c r="V61" s="109"/>
      <c r="W61" s="109"/>
      <c r="X61" s="109"/>
      <c r="Y61" s="107"/>
      <c r="Z61" s="110"/>
      <c r="AA61" s="104"/>
      <c r="AG61" s="190"/>
    </row>
    <row r="64" spans="4:43" x14ac:dyDescent="0.3">
      <c r="V64" s="95"/>
    </row>
  </sheetData>
  <autoFilter ref="A5:AV42" xr:uid="{5C275862-93BD-4174-A7E8-90C45A079851}"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</autoFilter>
  <mergeCells count="74">
    <mergeCell ref="D59:L59"/>
    <mergeCell ref="S59:Z59"/>
    <mergeCell ref="D60:L60"/>
    <mergeCell ref="S60:Z60"/>
    <mergeCell ref="D61:L61"/>
    <mergeCell ref="D58:L58"/>
    <mergeCell ref="S58:Z58"/>
    <mergeCell ref="D54:L54"/>
    <mergeCell ref="O54:R54"/>
    <mergeCell ref="S54:Z54"/>
    <mergeCell ref="D55:L55"/>
    <mergeCell ref="O55:R55"/>
    <mergeCell ref="S55:Z55"/>
    <mergeCell ref="D56:L56"/>
    <mergeCell ref="O56:R56"/>
    <mergeCell ref="S56:Z56"/>
    <mergeCell ref="D57:L57"/>
    <mergeCell ref="S57:Z57"/>
    <mergeCell ref="D52:L52"/>
    <mergeCell ref="O52:R52"/>
    <mergeCell ref="S52:Z52"/>
    <mergeCell ref="D53:L53"/>
    <mergeCell ref="O53:R53"/>
    <mergeCell ref="S53:Z53"/>
    <mergeCell ref="D50:L50"/>
    <mergeCell ref="O50:R50"/>
    <mergeCell ref="S50:Z50"/>
    <mergeCell ref="D51:L51"/>
    <mergeCell ref="O51:R51"/>
    <mergeCell ref="S51:Z51"/>
    <mergeCell ref="O5:O7"/>
    <mergeCell ref="W6:X6"/>
    <mergeCell ref="P5:P7"/>
    <mergeCell ref="Q5:Q7"/>
    <mergeCell ref="R5:R7"/>
    <mergeCell ref="S5:X5"/>
    <mergeCell ref="D1:AA1"/>
    <mergeCell ref="D2:Z2"/>
    <mergeCell ref="D3:Z3"/>
    <mergeCell ref="C5:C7"/>
    <mergeCell ref="D5:D7"/>
    <mergeCell ref="E5:E7"/>
    <mergeCell ref="F5:F7"/>
    <mergeCell ref="G5:G7"/>
    <mergeCell ref="H5:H7"/>
    <mergeCell ref="I5:I7"/>
    <mergeCell ref="Y5:Z5"/>
    <mergeCell ref="J5:J7"/>
    <mergeCell ref="K5:K7"/>
    <mergeCell ref="L5:L7"/>
    <mergeCell ref="M5:M7"/>
    <mergeCell ref="N5:N7"/>
    <mergeCell ref="AB5:AB7"/>
    <mergeCell ref="AF5:AF7"/>
    <mergeCell ref="AH5:AH7"/>
    <mergeCell ref="AI5:AI7"/>
    <mergeCell ref="AA5:AA7"/>
    <mergeCell ref="AE5:AE7"/>
    <mergeCell ref="AG5:AG7"/>
    <mergeCell ref="AC5:AC7"/>
    <mergeCell ref="AD5:AD7"/>
    <mergeCell ref="AJ5:AJ7"/>
    <mergeCell ref="AK5:AK7"/>
    <mergeCell ref="AL5:AL7"/>
    <mergeCell ref="AM5:AM7"/>
    <mergeCell ref="AN5:AN7"/>
    <mergeCell ref="AU5:AU7"/>
    <mergeCell ref="AV5:AV7"/>
    <mergeCell ref="AO5:AO7"/>
    <mergeCell ref="AR5:AR7"/>
    <mergeCell ref="AQ5:AQ7"/>
    <mergeCell ref="AS5:AS7"/>
    <mergeCell ref="AT5:AT7"/>
    <mergeCell ref="AP5:AP7"/>
  </mergeCells>
  <phoneticPr fontId="58" type="noConversion"/>
  <printOptions horizontalCentered="1"/>
  <pageMargins left="0.70866141732283461" right="0.70866141732283461" top="0.74803149606299213" bottom="0.74803149606299213" header="0.31496062992125984" footer="0.31496062992125984"/>
  <pageSetup paperSize="8" scale="66" fitToHeight="2" orientation="landscape" r:id="rId1"/>
  <rowBreaks count="4" manualBreakCount="4">
    <brk id="23" max="26" man="1"/>
    <brk id="29" max="26" man="1"/>
    <brk id="43" max="26" man="1"/>
    <brk id="61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view="pageBreakPreview" topLeftCell="A11" zoomScaleNormal="100" zoomScaleSheetLayoutView="100" workbookViewId="0">
      <selection activeCell="B12" sqref="B12"/>
    </sheetView>
  </sheetViews>
  <sheetFormatPr defaultRowHeight="14.25" customHeight="1" x14ac:dyDescent="0.3"/>
  <cols>
    <col min="1" max="1" width="17.109375" style="111" customWidth="1"/>
    <col min="2" max="2" width="20.88671875" style="111" customWidth="1"/>
    <col min="3" max="3" width="29.6640625" style="111" customWidth="1"/>
    <col min="4" max="4" width="22.5546875" style="111" customWidth="1"/>
    <col min="5" max="5" width="27.33203125" style="111" customWidth="1"/>
    <col min="6" max="6" width="29.109375" style="111" customWidth="1"/>
    <col min="7" max="256" width="9.109375" style="111"/>
    <col min="257" max="257" width="14.6640625" style="111" customWidth="1"/>
    <col min="258" max="258" width="22.44140625" style="111" bestFit="1" customWidth="1"/>
    <col min="259" max="259" width="29.6640625" style="111" customWidth="1"/>
    <col min="260" max="260" width="22.5546875" style="111" customWidth="1"/>
    <col min="261" max="261" width="27.33203125" style="111" customWidth="1"/>
    <col min="262" max="262" width="29.109375" style="111" customWidth="1"/>
    <col min="263" max="512" width="9.109375" style="111"/>
    <col min="513" max="513" width="14.6640625" style="111" customWidth="1"/>
    <col min="514" max="514" width="22.44140625" style="111" bestFit="1" customWidth="1"/>
    <col min="515" max="515" width="29.6640625" style="111" customWidth="1"/>
    <col min="516" max="516" width="22.5546875" style="111" customWidth="1"/>
    <col min="517" max="517" width="27.33203125" style="111" customWidth="1"/>
    <col min="518" max="518" width="29.109375" style="111" customWidth="1"/>
    <col min="519" max="768" width="9.109375" style="111"/>
    <col min="769" max="769" width="14.6640625" style="111" customWidth="1"/>
    <col min="770" max="770" width="22.44140625" style="111" bestFit="1" customWidth="1"/>
    <col min="771" max="771" width="29.6640625" style="111" customWidth="1"/>
    <col min="772" max="772" width="22.5546875" style="111" customWidth="1"/>
    <col min="773" max="773" width="27.33203125" style="111" customWidth="1"/>
    <col min="774" max="774" width="29.109375" style="111" customWidth="1"/>
    <col min="775" max="1024" width="9.109375" style="111"/>
    <col min="1025" max="1025" width="14.6640625" style="111" customWidth="1"/>
    <col min="1026" max="1026" width="22.44140625" style="111" bestFit="1" customWidth="1"/>
    <col min="1027" max="1027" width="29.6640625" style="111" customWidth="1"/>
    <col min="1028" max="1028" width="22.5546875" style="111" customWidth="1"/>
    <col min="1029" max="1029" width="27.33203125" style="111" customWidth="1"/>
    <col min="1030" max="1030" width="29.109375" style="111" customWidth="1"/>
    <col min="1031" max="1280" width="9.109375" style="111"/>
    <col min="1281" max="1281" width="14.6640625" style="111" customWidth="1"/>
    <col min="1282" max="1282" width="22.44140625" style="111" bestFit="1" customWidth="1"/>
    <col min="1283" max="1283" width="29.6640625" style="111" customWidth="1"/>
    <col min="1284" max="1284" width="22.5546875" style="111" customWidth="1"/>
    <col min="1285" max="1285" width="27.33203125" style="111" customWidth="1"/>
    <col min="1286" max="1286" width="29.109375" style="111" customWidth="1"/>
    <col min="1287" max="1536" width="9.109375" style="111"/>
    <col min="1537" max="1537" width="14.6640625" style="111" customWidth="1"/>
    <col min="1538" max="1538" width="22.44140625" style="111" bestFit="1" customWidth="1"/>
    <col min="1539" max="1539" width="29.6640625" style="111" customWidth="1"/>
    <col min="1540" max="1540" width="22.5546875" style="111" customWidth="1"/>
    <col min="1541" max="1541" width="27.33203125" style="111" customWidth="1"/>
    <col min="1542" max="1542" width="29.109375" style="111" customWidth="1"/>
    <col min="1543" max="1792" width="9.109375" style="111"/>
    <col min="1793" max="1793" width="14.6640625" style="111" customWidth="1"/>
    <col min="1794" max="1794" width="22.44140625" style="111" bestFit="1" customWidth="1"/>
    <col min="1795" max="1795" width="29.6640625" style="111" customWidth="1"/>
    <col min="1796" max="1796" width="22.5546875" style="111" customWidth="1"/>
    <col min="1797" max="1797" width="27.33203125" style="111" customWidth="1"/>
    <col min="1798" max="1798" width="29.109375" style="111" customWidth="1"/>
    <col min="1799" max="2048" width="9.109375" style="111"/>
    <col min="2049" max="2049" width="14.6640625" style="111" customWidth="1"/>
    <col min="2050" max="2050" width="22.44140625" style="111" bestFit="1" customWidth="1"/>
    <col min="2051" max="2051" width="29.6640625" style="111" customWidth="1"/>
    <col min="2052" max="2052" width="22.5546875" style="111" customWidth="1"/>
    <col min="2053" max="2053" width="27.33203125" style="111" customWidth="1"/>
    <col min="2054" max="2054" width="29.109375" style="111" customWidth="1"/>
    <col min="2055" max="2304" width="9.109375" style="111"/>
    <col min="2305" max="2305" width="14.6640625" style="111" customWidth="1"/>
    <col min="2306" max="2306" width="22.44140625" style="111" bestFit="1" customWidth="1"/>
    <col min="2307" max="2307" width="29.6640625" style="111" customWidth="1"/>
    <col min="2308" max="2308" width="22.5546875" style="111" customWidth="1"/>
    <col min="2309" max="2309" width="27.33203125" style="111" customWidth="1"/>
    <col min="2310" max="2310" width="29.109375" style="111" customWidth="1"/>
    <col min="2311" max="2560" width="9.109375" style="111"/>
    <col min="2561" max="2561" width="14.6640625" style="111" customWidth="1"/>
    <col min="2562" max="2562" width="22.44140625" style="111" bestFit="1" customWidth="1"/>
    <col min="2563" max="2563" width="29.6640625" style="111" customWidth="1"/>
    <col min="2564" max="2564" width="22.5546875" style="111" customWidth="1"/>
    <col min="2565" max="2565" width="27.33203125" style="111" customWidth="1"/>
    <col min="2566" max="2566" width="29.109375" style="111" customWidth="1"/>
    <col min="2567" max="2816" width="9.109375" style="111"/>
    <col min="2817" max="2817" width="14.6640625" style="111" customWidth="1"/>
    <col min="2818" max="2818" width="22.44140625" style="111" bestFit="1" customWidth="1"/>
    <col min="2819" max="2819" width="29.6640625" style="111" customWidth="1"/>
    <col min="2820" max="2820" width="22.5546875" style="111" customWidth="1"/>
    <col min="2821" max="2821" width="27.33203125" style="111" customWidth="1"/>
    <col min="2822" max="2822" width="29.109375" style="111" customWidth="1"/>
    <col min="2823" max="3072" width="9.109375" style="111"/>
    <col min="3073" max="3073" width="14.6640625" style="111" customWidth="1"/>
    <col min="3074" max="3074" width="22.44140625" style="111" bestFit="1" customWidth="1"/>
    <col min="3075" max="3075" width="29.6640625" style="111" customWidth="1"/>
    <col min="3076" max="3076" width="22.5546875" style="111" customWidth="1"/>
    <col min="3077" max="3077" width="27.33203125" style="111" customWidth="1"/>
    <col min="3078" max="3078" width="29.109375" style="111" customWidth="1"/>
    <col min="3079" max="3328" width="9.109375" style="111"/>
    <col min="3329" max="3329" width="14.6640625" style="111" customWidth="1"/>
    <col min="3330" max="3330" width="22.44140625" style="111" bestFit="1" customWidth="1"/>
    <col min="3331" max="3331" width="29.6640625" style="111" customWidth="1"/>
    <col min="3332" max="3332" width="22.5546875" style="111" customWidth="1"/>
    <col min="3333" max="3333" width="27.33203125" style="111" customWidth="1"/>
    <col min="3334" max="3334" width="29.109375" style="111" customWidth="1"/>
    <col min="3335" max="3584" width="9.109375" style="111"/>
    <col min="3585" max="3585" width="14.6640625" style="111" customWidth="1"/>
    <col min="3586" max="3586" width="22.44140625" style="111" bestFit="1" customWidth="1"/>
    <col min="3587" max="3587" width="29.6640625" style="111" customWidth="1"/>
    <col min="3588" max="3588" width="22.5546875" style="111" customWidth="1"/>
    <col min="3589" max="3589" width="27.33203125" style="111" customWidth="1"/>
    <col min="3590" max="3590" width="29.109375" style="111" customWidth="1"/>
    <col min="3591" max="3840" width="9.109375" style="111"/>
    <col min="3841" max="3841" width="14.6640625" style="111" customWidth="1"/>
    <col min="3842" max="3842" width="22.44140625" style="111" bestFit="1" customWidth="1"/>
    <col min="3843" max="3843" width="29.6640625" style="111" customWidth="1"/>
    <col min="3844" max="3844" width="22.5546875" style="111" customWidth="1"/>
    <col min="3845" max="3845" width="27.33203125" style="111" customWidth="1"/>
    <col min="3846" max="3846" width="29.109375" style="111" customWidth="1"/>
    <col min="3847" max="4096" width="9.109375" style="111"/>
    <col min="4097" max="4097" width="14.6640625" style="111" customWidth="1"/>
    <col min="4098" max="4098" width="22.44140625" style="111" bestFit="1" customWidth="1"/>
    <col min="4099" max="4099" width="29.6640625" style="111" customWidth="1"/>
    <col min="4100" max="4100" width="22.5546875" style="111" customWidth="1"/>
    <col min="4101" max="4101" width="27.33203125" style="111" customWidth="1"/>
    <col min="4102" max="4102" width="29.109375" style="111" customWidth="1"/>
    <col min="4103" max="4352" width="9.109375" style="111"/>
    <col min="4353" max="4353" width="14.6640625" style="111" customWidth="1"/>
    <col min="4354" max="4354" width="22.44140625" style="111" bestFit="1" customWidth="1"/>
    <col min="4355" max="4355" width="29.6640625" style="111" customWidth="1"/>
    <col min="4356" max="4356" width="22.5546875" style="111" customWidth="1"/>
    <col min="4357" max="4357" width="27.33203125" style="111" customWidth="1"/>
    <col min="4358" max="4358" width="29.109375" style="111" customWidth="1"/>
    <col min="4359" max="4608" width="9.109375" style="111"/>
    <col min="4609" max="4609" width="14.6640625" style="111" customWidth="1"/>
    <col min="4610" max="4610" width="22.44140625" style="111" bestFit="1" customWidth="1"/>
    <col min="4611" max="4611" width="29.6640625" style="111" customWidth="1"/>
    <col min="4612" max="4612" width="22.5546875" style="111" customWidth="1"/>
    <col min="4613" max="4613" width="27.33203125" style="111" customWidth="1"/>
    <col min="4614" max="4614" width="29.109375" style="111" customWidth="1"/>
    <col min="4615" max="4864" width="9.109375" style="111"/>
    <col min="4865" max="4865" width="14.6640625" style="111" customWidth="1"/>
    <col min="4866" max="4866" width="22.44140625" style="111" bestFit="1" customWidth="1"/>
    <col min="4867" max="4867" width="29.6640625" style="111" customWidth="1"/>
    <col min="4868" max="4868" width="22.5546875" style="111" customWidth="1"/>
    <col min="4869" max="4869" width="27.33203125" style="111" customWidth="1"/>
    <col min="4870" max="4870" width="29.109375" style="111" customWidth="1"/>
    <col min="4871" max="5120" width="9.109375" style="111"/>
    <col min="5121" max="5121" width="14.6640625" style="111" customWidth="1"/>
    <col min="5122" max="5122" width="22.44140625" style="111" bestFit="1" customWidth="1"/>
    <col min="5123" max="5123" width="29.6640625" style="111" customWidth="1"/>
    <col min="5124" max="5124" width="22.5546875" style="111" customWidth="1"/>
    <col min="5125" max="5125" width="27.33203125" style="111" customWidth="1"/>
    <col min="5126" max="5126" width="29.109375" style="111" customWidth="1"/>
    <col min="5127" max="5376" width="9.109375" style="111"/>
    <col min="5377" max="5377" width="14.6640625" style="111" customWidth="1"/>
    <col min="5378" max="5378" width="22.44140625" style="111" bestFit="1" customWidth="1"/>
    <col min="5379" max="5379" width="29.6640625" style="111" customWidth="1"/>
    <col min="5380" max="5380" width="22.5546875" style="111" customWidth="1"/>
    <col min="5381" max="5381" width="27.33203125" style="111" customWidth="1"/>
    <col min="5382" max="5382" width="29.109375" style="111" customWidth="1"/>
    <col min="5383" max="5632" width="9.109375" style="111"/>
    <col min="5633" max="5633" width="14.6640625" style="111" customWidth="1"/>
    <col min="5634" max="5634" width="22.44140625" style="111" bestFit="1" customWidth="1"/>
    <col min="5635" max="5635" width="29.6640625" style="111" customWidth="1"/>
    <col min="5636" max="5636" width="22.5546875" style="111" customWidth="1"/>
    <col min="5637" max="5637" width="27.33203125" style="111" customWidth="1"/>
    <col min="5638" max="5638" width="29.109375" style="111" customWidth="1"/>
    <col min="5639" max="5888" width="9.109375" style="111"/>
    <col min="5889" max="5889" width="14.6640625" style="111" customWidth="1"/>
    <col min="5890" max="5890" width="22.44140625" style="111" bestFit="1" customWidth="1"/>
    <col min="5891" max="5891" width="29.6640625" style="111" customWidth="1"/>
    <col min="5892" max="5892" width="22.5546875" style="111" customWidth="1"/>
    <col min="5893" max="5893" width="27.33203125" style="111" customWidth="1"/>
    <col min="5894" max="5894" width="29.109375" style="111" customWidth="1"/>
    <col min="5895" max="6144" width="9.109375" style="111"/>
    <col min="6145" max="6145" width="14.6640625" style="111" customWidth="1"/>
    <col min="6146" max="6146" width="22.44140625" style="111" bestFit="1" customWidth="1"/>
    <col min="6147" max="6147" width="29.6640625" style="111" customWidth="1"/>
    <col min="6148" max="6148" width="22.5546875" style="111" customWidth="1"/>
    <col min="6149" max="6149" width="27.33203125" style="111" customWidth="1"/>
    <col min="6150" max="6150" width="29.109375" style="111" customWidth="1"/>
    <col min="6151" max="6400" width="9.109375" style="111"/>
    <col min="6401" max="6401" width="14.6640625" style="111" customWidth="1"/>
    <col min="6402" max="6402" width="22.44140625" style="111" bestFit="1" customWidth="1"/>
    <col min="6403" max="6403" width="29.6640625" style="111" customWidth="1"/>
    <col min="6404" max="6404" width="22.5546875" style="111" customWidth="1"/>
    <col min="6405" max="6405" width="27.33203125" style="111" customWidth="1"/>
    <col min="6406" max="6406" width="29.109375" style="111" customWidth="1"/>
    <col min="6407" max="6656" width="9.109375" style="111"/>
    <col min="6657" max="6657" width="14.6640625" style="111" customWidth="1"/>
    <col min="6658" max="6658" width="22.44140625" style="111" bestFit="1" customWidth="1"/>
    <col min="6659" max="6659" width="29.6640625" style="111" customWidth="1"/>
    <col min="6660" max="6660" width="22.5546875" style="111" customWidth="1"/>
    <col min="6661" max="6661" width="27.33203125" style="111" customWidth="1"/>
    <col min="6662" max="6662" width="29.109375" style="111" customWidth="1"/>
    <col min="6663" max="6912" width="9.109375" style="111"/>
    <col min="6913" max="6913" width="14.6640625" style="111" customWidth="1"/>
    <col min="6914" max="6914" width="22.44140625" style="111" bestFit="1" customWidth="1"/>
    <col min="6915" max="6915" width="29.6640625" style="111" customWidth="1"/>
    <col min="6916" max="6916" width="22.5546875" style="111" customWidth="1"/>
    <col min="6917" max="6917" width="27.33203125" style="111" customWidth="1"/>
    <col min="6918" max="6918" width="29.109375" style="111" customWidth="1"/>
    <col min="6919" max="7168" width="9.109375" style="111"/>
    <col min="7169" max="7169" width="14.6640625" style="111" customWidth="1"/>
    <col min="7170" max="7170" width="22.44140625" style="111" bestFit="1" customWidth="1"/>
    <col min="7171" max="7171" width="29.6640625" style="111" customWidth="1"/>
    <col min="7172" max="7172" width="22.5546875" style="111" customWidth="1"/>
    <col min="7173" max="7173" width="27.33203125" style="111" customWidth="1"/>
    <col min="7174" max="7174" width="29.109375" style="111" customWidth="1"/>
    <col min="7175" max="7424" width="9.109375" style="111"/>
    <col min="7425" max="7425" width="14.6640625" style="111" customWidth="1"/>
    <col min="7426" max="7426" width="22.44140625" style="111" bestFit="1" customWidth="1"/>
    <col min="7427" max="7427" width="29.6640625" style="111" customWidth="1"/>
    <col min="7428" max="7428" width="22.5546875" style="111" customWidth="1"/>
    <col min="7429" max="7429" width="27.33203125" style="111" customWidth="1"/>
    <col min="7430" max="7430" width="29.109375" style="111" customWidth="1"/>
    <col min="7431" max="7680" width="9.109375" style="111"/>
    <col min="7681" max="7681" width="14.6640625" style="111" customWidth="1"/>
    <col min="7682" max="7682" width="22.44140625" style="111" bestFit="1" customWidth="1"/>
    <col min="7683" max="7683" width="29.6640625" style="111" customWidth="1"/>
    <col min="7684" max="7684" width="22.5546875" style="111" customWidth="1"/>
    <col min="7685" max="7685" width="27.33203125" style="111" customWidth="1"/>
    <col min="7686" max="7686" width="29.109375" style="111" customWidth="1"/>
    <col min="7687" max="7936" width="9.109375" style="111"/>
    <col min="7937" max="7937" width="14.6640625" style="111" customWidth="1"/>
    <col min="7938" max="7938" width="22.44140625" style="111" bestFit="1" customWidth="1"/>
    <col min="7939" max="7939" width="29.6640625" style="111" customWidth="1"/>
    <col min="7940" max="7940" width="22.5546875" style="111" customWidth="1"/>
    <col min="7941" max="7941" width="27.33203125" style="111" customWidth="1"/>
    <col min="7942" max="7942" width="29.109375" style="111" customWidth="1"/>
    <col min="7943" max="8192" width="9.109375" style="111"/>
    <col min="8193" max="8193" width="14.6640625" style="111" customWidth="1"/>
    <col min="8194" max="8194" width="22.44140625" style="111" bestFit="1" customWidth="1"/>
    <col min="8195" max="8195" width="29.6640625" style="111" customWidth="1"/>
    <col min="8196" max="8196" width="22.5546875" style="111" customWidth="1"/>
    <col min="8197" max="8197" width="27.33203125" style="111" customWidth="1"/>
    <col min="8198" max="8198" width="29.109375" style="111" customWidth="1"/>
    <col min="8199" max="8448" width="9.109375" style="111"/>
    <col min="8449" max="8449" width="14.6640625" style="111" customWidth="1"/>
    <col min="8450" max="8450" width="22.44140625" style="111" bestFit="1" customWidth="1"/>
    <col min="8451" max="8451" width="29.6640625" style="111" customWidth="1"/>
    <col min="8452" max="8452" width="22.5546875" style="111" customWidth="1"/>
    <col min="8453" max="8453" width="27.33203125" style="111" customWidth="1"/>
    <col min="8454" max="8454" width="29.109375" style="111" customWidth="1"/>
    <col min="8455" max="8704" width="9.109375" style="111"/>
    <col min="8705" max="8705" width="14.6640625" style="111" customWidth="1"/>
    <col min="8706" max="8706" width="22.44140625" style="111" bestFit="1" customWidth="1"/>
    <col min="8707" max="8707" width="29.6640625" style="111" customWidth="1"/>
    <col min="8708" max="8708" width="22.5546875" style="111" customWidth="1"/>
    <col min="8709" max="8709" width="27.33203125" style="111" customWidth="1"/>
    <col min="8710" max="8710" width="29.109375" style="111" customWidth="1"/>
    <col min="8711" max="8960" width="9.109375" style="111"/>
    <col min="8961" max="8961" width="14.6640625" style="111" customWidth="1"/>
    <col min="8962" max="8962" width="22.44140625" style="111" bestFit="1" customWidth="1"/>
    <col min="8963" max="8963" width="29.6640625" style="111" customWidth="1"/>
    <col min="8964" max="8964" width="22.5546875" style="111" customWidth="1"/>
    <col min="8965" max="8965" width="27.33203125" style="111" customWidth="1"/>
    <col min="8966" max="8966" width="29.109375" style="111" customWidth="1"/>
    <col min="8967" max="9216" width="9.109375" style="111"/>
    <col min="9217" max="9217" width="14.6640625" style="111" customWidth="1"/>
    <col min="9218" max="9218" width="22.44140625" style="111" bestFit="1" customWidth="1"/>
    <col min="9219" max="9219" width="29.6640625" style="111" customWidth="1"/>
    <col min="9220" max="9220" width="22.5546875" style="111" customWidth="1"/>
    <col min="9221" max="9221" width="27.33203125" style="111" customWidth="1"/>
    <col min="9222" max="9222" width="29.109375" style="111" customWidth="1"/>
    <col min="9223" max="9472" width="9.109375" style="111"/>
    <col min="9473" max="9473" width="14.6640625" style="111" customWidth="1"/>
    <col min="9474" max="9474" width="22.44140625" style="111" bestFit="1" customWidth="1"/>
    <col min="9475" max="9475" width="29.6640625" style="111" customWidth="1"/>
    <col min="9476" max="9476" width="22.5546875" style="111" customWidth="1"/>
    <col min="9477" max="9477" width="27.33203125" style="111" customWidth="1"/>
    <col min="9478" max="9478" width="29.109375" style="111" customWidth="1"/>
    <col min="9479" max="9728" width="9.109375" style="111"/>
    <col min="9729" max="9729" width="14.6640625" style="111" customWidth="1"/>
    <col min="9730" max="9730" width="22.44140625" style="111" bestFit="1" customWidth="1"/>
    <col min="9731" max="9731" width="29.6640625" style="111" customWidth="1"/>
    <col min="9732" max="9732" width="22.5546875" style="111" customWidth="1"/>
    <col min="9733" max="9733" width="27.33203125" style="111" customWidth="1"/>
    <col min="9734" max="9734" width="29.109375" style="111" customWidth="1"/>
    <col min="9735" max="9984" width="9.109375" style="111"/>
    <col min="9985" max="9985" width="14.6640625" style="111" customWidth="1"/>
    <col min="9986" max="9986" width="22.44140625" style="111" bestFit="1" customWidth="1"/>
    <col min="9987" max="9987" width="29.6640625" style="111" customWidth="1"/>
    <col min="9988" max="9988" width="22.5546875" style="111" customWidth="1"/>
    <col min="9989" max="9989" width="27.33203125" style="111" customWidth="1"/>
    <col min="9990" max="9990" width="29.109375" style="111" customWidth="1"/>
    <col min="9991" max="10240" width="9.109375" style="111"/>
    <col min="10241" max="10241" width="14.6640625" style="111" customWidth="1"/>
    <col min="10242" max="10242" width="22.44140625" style="111" bestFit="1" customWidth="1"/>
    <col min="10243" max="10243" width="29.6640625" style="111" customWidth="1"/>
    <col min="10244" max="10244" width="22.5546875" style="111" customWidth="1"/>
    <col min="10245" max="10245" width="27.33203125" style="111" customWidth="1"/>
    <col min="10246" max="10246" width="29.109375" style="111" customWidth="1"/>
    <col min="10247" max="10496" width="9.109375" style="111"/>
    <col min="10497" max="10497" width="14.6640625" style="111" customWidth="1"/>
    <col min="10498" max="10498" width="22.44140625" style="111" bestFit="1" customWidth="1"/>
    <col min="10499" max="10499" width="29.6640625" style="111" customWidth="1"/>
    <col min="10500" max="10500" width="22.5546875" style="111" customWidth="1"/>
    <col min="10501" max="10501" width="27.33203125" style="111" customWidth="1"/>
    <col min="10502" max="10502" width="29.109375" style="111" customWidth="1"/>
    <col min="10503" max="10752" width="9.109375" style="111"/>
    <col min="10753" max="10753" width="14.6640625" style="111" customWidth="1"/>
    <col min="10754" max="10754" width="22.44140625" style="111" bestFit="1" customWidth="1"/>
    <col min="10755" max="10755" width="29.6640625" style="111" customWidth="1"/>
    <col min="10756" max="10756" width="22.5546875" style="111" customWidth="1"/>
    <col min="10757" max="10757" width="27.33203125" style="111" customWidth="1"/>
    <col min="10758" max="10758" width="29.109375" style="111" customWidth="1"/>
    <col min="10759" max="11008" width="9.109375" style="111"/>
    <col min="11009" max="11009" width="14.6640625" style="111" customWidth="1"/>
    <col min="11010" max="11010" width="22.44140625" style="111" bestFit="1" customWidth="1"/>
    <col min="11011" max="11011" width="29.6640625" style="111" customWidth="1"/>
    <col min="11012" max="11012" width="22.5546875" style="111" customWidth="1"/>
    <col min="11013" max="11013" width="27.33203125" style="111" customWidth="1"/>
    <col min="11014" max="11014" width="29.109375" style="111" customWidth="1"/>
    <col min="11015" max="11264" width="9.109375" style="111"/>
    <col min="11265" max="11265" width="14.6640625" style="111" customWidth="1"/>
    <col min="11266" max="11266" width="22.44140625" style="111" bestFit="1" customWidth="1"/>
    <col min="11267" max="11267" width="29.6640625" style="111" customWidth="1"/>
    <col min="11268" max="11268" width="22.5546875" style="111" customWidth="1"/>
    <col min="11269" max="11269" width="27.33203125" style="111" customWidth="1"/>
    <col min="11270" max="11270" width="29.109375" style="111" customWidth="1"/>
    <col min="11271" max="11520" width="9.109375" style="111"/>
    <col min="11521" max="11521" width="14.6640625" style="111" customWidth="1"/>
    <col min="11522" max="11522" width="22.44140625" style="111" bestFit="1" customWidth="1"/>
    <col min="11523" max="11523" width="29.6640625" style="111" customWidth="1"/>
    <col min="11524" max="11524" width="22.5546875" style="111" customWidth="1"/>
    <col min="11525" max="11525" width="27.33203125" style="111" customWidth="1"/>
    <col min="11526" max="11526" width="29.109375" style="111" customWidth="1"/>
    <col min="11527" max="11776" width="9.109375" style="111"/>
    <col min="11777" max="11777" width="14.6640625" style="111" customWidth="1"/>
    <col min="11778" max="11778" width="22.44140625" style="111" bestFit="1" customWidth="1"/>
    <col min="11779" max="11779" width="29.6640625" style="111" customWidth="1"/>
    <col min="11780" max="11780" width="22.5546875" style="111" customWidth="1"/>
    <col min="11781" max="11781" width="27.33203125" style="111" customWidth="1"/>
    <col min="11782" max="11782" width="29.109375" style="111" customWidth="1"/>
    <col min="11783" max="12032" width="9.109375" style="111"/>
    <col min="12033" max="12033" width="14.6640625" style="111" customWidth="1"/>
    <col min="12034" max="12034" width="22.44140625" style="111" bestFit="1" customWidth="1"/>
    <col min="12035" max="12035" width="29.6640625" style="111" customWidth="1"/>
    <col min="12036" max="12036" width="22.5546875" style="111" customWidth="1"/>
    <col min="12037" max="12037" width="27.33203125" style="111" customWidth="1"/>
    <col min="12038" max="12038" width="29.109375" style="111" customWidth="1"/>
    <col min="12039" max="12288" width="9.109375" style="111"/>
    <col min="12289" max="12289" width="14.6640625" style="111" customWidth="1"/>
    <col min="12290" max="12290" width="22.44140625" style="111" bestFit="1" customWidth="1"/>
    <col min="12291" max="12291" width="29.6640625" style="111" customWidth="1"/>
    <col min="12292" max="12292" width="22.5546875" style="111" customWidth="1"/>
    <col min="12293" max="12293" width="27.33203125" style="111" customWidth="1"/>
    <col min="12294" max="12294" width="29.109375" style="111" customWidth="1"/>
    <col min="12295" max="12544" width="9.109375" style="111"/>
    <col min="12545" max="12545" width="14.6640625" style="111" customWidth="1"/>
    <col min="12546" max="12546" width="22.44140625" style="111" bestFit="1" customWidth="1"/>
    <col min="12547" max="12547" width="29.6640625" style="111" customWidth="1"/>
    <col min="12548" max="12548" width="22.5546875" style="111" customWidth="1"/>
    <col min="12549" max="12549" width="27.33203125" style="111" customWidth="1"/>
    <col min="12550" max="12550" width="29.109375" style="111" customWidth="1"/>
    <col min="12551" max="12800" width="9.109375" style="111"/>
    <col min="12801" max="12801" width="14.6640625" style="111" customWidth="1"/>
    <col min="12802" max="12802" width="22.44140625" style="111" bestFit="1" customWidth="1"/>
    <col min="12803" max="12803" width="29.6640625" style="111" customWidth="1"/>
    <col min="12804" max="12804" width="22.5546875" style="111" customWidth="1"/>
    <col min="12805" max="12805" width="27.33203125" style="111" customWidth="1"/>
    <col min="12806" max="12806" width="29.109375" style="111" customWidth="1"/>
    <col min="12807" max="13056" width="9.109375" style="111"/>
    <col min="13057" max="13057" width="14.6640625" style="111" customWidth="1"/>
    <col min="13058" max="13058" width="22.44140625" style="111" bestFit="1" customWidth="1"/>
    <col min="13059" max="13059" width="29.6640625" style="111" customWidth="1"/>
    <col min="13060" max="13060" width="22.5546875" style="111" customWidth="1"/>
    <col min="13061" max="13061" width="27.33203125" style="111" customWidth="1"/>
    <col min="13062" max="13062" width="29.109375" style="111" customWidth="1"/>
    <col min="13063" max="13312" width="9.109375" style="111"/>
    <col min="13313" max="13313" width="14.6640625" style="111" customWidth="1"/>
    <col min="13314" max="13314" width="22.44140625" style="111" bestFit="1" customWidth="1"/>
    <col min="13315" max="13315" width="29.6640625" style="111" customWidth="1"/>
    <col min="13316" max="13316" width="22.5546875" style="111" customWidth="1"/>
    <col min="13317" max="13317" width="27.33203125" style="111" customWidth="1"/>
    <col min="13318" max="13318" width="29.109375" style="111" customWidth="1"/>
    <col min="13319" max="13568" width="9.109375" style="111"/>
    <col min="13569" max="13569" width="14.6640625" style="111" customWidth="1"/>
    <col min="13570" max="13570" width="22.44140625" style="111" bestFit="1" customWidth="1"/>
    <col min="13571" max="13571" width="29.6640625" style="111" customWidth="1"/>
    <col min="13572" max="13572" width="22.5546875" style="111" customWidth="1"/>
    <col min="13573" max="13573" width="27.33203125" style="111" customWidth="1"/>
    <col min="13574" max="13574" width="29.109375" style="111" customWidth="1"/>
    <col min="13575" max="13824" width="9.109375" style="111"/>
    <col min="13825" max="13825" width="14.6640625" style="111" customWidth="1"/>
    <col min="13826" max="13826" width="22.44140625" style="111" bestFit="1" customWidth="1"/>
    <col min="13827" max="13827" width="29.6640625" style="111" customWidth="1"/>
    <col min="13828" max="13828" width="22.5546875" style="111" customWidth="1"/>
    <col min="13829" max="13829" width="27.33203125" style="111" customWidth="1"/>
    <col min="13830" max="13830" width="29.109375" style="111" customWidth="1"/>
    <col min="13831" max="14080" width="9.109375" style="111"/>
    <col min="14081" max="14081" width="14.6640625" style="111" customWidth="1"/>
    <col min="14082" max="14082" width="22.44140625" style="111" bestFit="1" customWidth="1"/>
    <col min="14083" max="14083" width="29.6640625" style="111" customWidth="1"/>
    <col min="14084" max="14084" width="22.5546875" style="111" customWidth="1"/>
    <col min="14085" max="14085" width="27.33203125" style="111" customWidth="1"/>
    <col min="14086" max="14086" width="29.109375" style="111" customWidth="1"/>
    <col min="14087" max="14336" width="9.109375" style="111"/>
    <col min="14337" max="14337" width="14.6640625" style="111" customWidth="1"/>
    <col min="14338" max="14338" width="22.44140625" style="111" bestFit="1" customWidth="1"/>
    <col min="14339" max="14339" width="29.6640625" style="111" customWidth="1"/>
    <col min="14340" max="14340" width="22.5546875" style="111" customWidth="1"/>
    <col min="14341" max="14341" width="27.33203125" style="111" customWidth="1"/>
    <col min="14342" max="14342" width="29.109375" style="111" customWidth="1"/>
    <col min="14343" max="14592" width="9.109375" style="111"/>
    <col min="14593" max="14593" width="14.6640625" style="111" customWidth="1"/>
    <col min="14594" max="14594" width="22.44140625" style="111" bestFit="1" customWidth="1"/>
    <col min="14595" max="14595" width="29.6640625" style="111" customWidth="1"/>
    <col min="14596" max="14596" width="22.5546875" style="111" customWidth="1"/>
    <col min="14597" max="14597" width="27.33203125" style="111" customWidth="1"/>
    <col min="14598" max="14598" width="29.109375" style="111" customWidth="1"/>
    <col min="14599" max="14848" width="9.109375" style="111"/>
    <col min="14849" max="14849" width="14.6640625" style="111" customWidth="1"/>
    <col min="14850" max="14850" width="22.44140625" style="111" bestFit="1" customWidth="1"/>
    <col min="14851" max="14851" width="29.6640625" style="111" customWidth="1"/>
    <col min="14852" max="14852" width="22.5546875" style="111" customWidth="1"/>
    <col min="14853" max="14853" width="27.33203125" style="111" customWidth="1"/>
    <col min="14854" max="14854" width="29.109375" style="111" customWidth="1"/>
    <col min="14855" max="15104" width="9.109375" style="111"/>
    <col min="15105" max="15105" width="14.6640625" style="111" customWidth="1"/>
    <col min="15106" max="15106" width="22.44140625" style="111" bestFit="1" customWidth="1"/>
    <col min="15107" max="15107" width="29.6640625" style="111" customWidth="1"/>
    <col min="15108" max="15108" width="22.5546875" style="111" customWidth="1"/>
    <col min="15109" max="15109" width="27.33203125" style="111" customWidth="1"/>
    <col min="15110" max="15110" width="29.109375" style="111" customWidth="1"/>
    <col min="15111" max="15360" width="9.109375" style="111"/>
    <col min="15361" max="15361" width="14.6640625" style="111" customWidth="1"/>
    <col min="15362" max="15362" width="22.44140625" style="111" bestFit="1" customWidth="1"/>
    <col min="15363" max="15363" width="29.6640625" style="111" customWidth="1"/>
    <col min="15364" max="15364" width="22.5546875" style="111" customWidth="1"/>
    <col min="15365" max="15365" width="27.33203125" style="111" customWidth="1"/>
    <col min="15366" max="15366" width="29.109375" style="111" customWidth="1"/>
    <col min="15367" max="15616" width="9.109375" style="111"/>
    <col min="15617" max="15617" width="14.6640625" style="111" customWidth="1"/>
    <col min="15618" max="15618" width="22.44140625" style="111" bestFit="1" customWidth="1"/>
    <col min="15619" max="15619" width="29.6640625" style="111" customWidth="1"/>
    <col min="15620" max="15620" width="22.5546875" style="111" customWidth="1"/>
    <col min="15621" max="15621" width="27.33203125" style="111" customWidth="1"/>
    <col min="15622" max="15622" width="29.109375" style="111" customWidth="1"/>
    <col min="15623" max="15872" width="9.109375" style="111"/>
    <col min="15873" max="15873" width="14.6640625" style="111" customWidth="1"/>
    <col min="15874" max="15874" width="22.44140625" style="111" bestFit="1" customWidth="1"/>
    <col min="15875" max="15875" width="29.6640625" style="111" customWidth="1"/>
    <col min="15876" max="15876" width="22.5546875" style="111" customWidth="1"/>
    <col min="15877" max="15877" width="27.33203125" style="111" customWidth="1"/>
    <col min="15878" max="15878" width="29.109375" style="111" customWidth="1"/>
    <col min="15879" max="16128" width="9.109375" style="111"/>
    <col min="16129" max="16129" width="14.6640625" style="111" customWidth="1"/>
    <col min="16130" max="16130" width="22.44140625" style="111" bestFit="1" customWidth="1"/>
    <col min="16131" max="16131" width="29.6640625" style="111" customWidth="1"/>
    <col min="16132" max="16132" width="22.5546875" style="111" customWidth="1"/>
    <col min="16133" max="16133" width="27.33203125" style="111" customWidth="1"/>
    <col min="16134" max="16134" width="29.109375" style="111" customWidth="1"/>
    <col min="16135" max="16384" width="9.109375" style="111"/>
  </cols>
  <sheetData>
    <row r="1" spans="1:6" ht="15" customHeight="1" x14ac:dyDescent="0.3">
      <c r="A1" s="341" t="s">
        <v>231</v>
      </c>
      <c r="B1" s="341"/>
      <c r="C1" s="341"/>
      <c r="D1" s="341"/>
      <c r="E1" s="341"/>
      <c r="F1" s="341"/>
    </row>
    <row r="2" spans="1:6" ht="15" customHeight="1" x14ac:dyDescent="0.3">
      <c r="A2" s="341" t="s">
        <v>0</v>
      </c>
      <c r="B2" s="341"/>
      <c r="C2" s="341"/>
      <c r="D2" s="341"/>
      <c r="E2" s="341"/>
      <c r="F2" s="341"/>
    </row>
    <row r="3" spans="1:6" ht="14.25" customHeight="1" x14ac:dyDescent="0.3">
      <c r="A3" s="342" t="s">
        <v>153</v>
      </c>
      <c r="B3" s="342"/>
      <c r="C3" s="342"/>
      <c r="D3" s="342"/>
      <c r="E3" s="342"/>
      <c r="F3" s="342"/>
    </row>
    <row r="4" spans="1:6" s="112" customFormat="1" ht="15" customHeight="1" x14ac:dyDescent="0.3">
      <c r="A4" s="343" t="s">
        <v>154</v>
      </c>
      <c r="B4" s="343"/>
      <c r="C4" s="343"/>
      <c r="D4" s="343"/>
      <c r="E4" s="343"/>
      <c r="F4" s="343"/>
    </row>
    <row r="5" spans="1:6" s="112" customFormat="1" ht="15" customHeight="1" x14ac:dyDescent="0.3">
      <c r="A5" s="343" t="s">
        <v>155</v>
      </c>
      <c r="B5" s="343"/>
      <c r="C5" s="343"/>
      <c r="D5" s="343"/>
      <c r="E5" s="343"/>
      <c r="F5" s="343"/>
    </row>
    <row r="7" spans="1:6" ht="12.75" customHeight="1" x14ac:dyDescent="0.3">
      <c r="A7" s="336" t="s">
        <v>156</v>
      </c>
      <c r="B7" s="336" t="s">
        <v>157</v>
      </c>
      <c r="C7" s="336" t="s">
        <v>158</v>
      </c>
      <c r="D7" s="336" t="s">
        <v>159</v>
      </c>
      <c r="E7" s="336" t="s">
        <v>160</v>
      </c>
      <c r="F7" s="336" t="s">
        <v>161</v>
      </c>
    </row>
    <row r="8" spans="1:6" ht="14.25" customHeight="1" x14ac:dyDescent="0.3">
      <c r="A8" s="337"/>
      <c r="B8" s="337"/>
      <c r="C8" s="337"/>
      <c r="D8" s="337"/>
      <c r="E8" s="337"/>
      <c r="F8" s="337"/>
    </row>
    <row r="9" spans="1:6" ht="12.75" customHeight="1" x14ac:dyDescent="0.3">
      <c r="A9" s="337"/>
      <c r="B9" s="337"/>
      <c r="C9" s="337"/>
      <c r="D9" s="337"/>
      <c r="E9" s="337"/>
      <c r="F9" s="337"/>
    </row>
    <row r="10" spans="1:6" ht="24.75" customHeight="1" x14ac:dyDescent="0.3">
      <c r="A10" s="338"/>
      <c r="B10" s="338"/>
      <c r="C10" s="338"/>
      <c r="D10" s="338"/>
      <c r="E10" s="338"/>
      <c r="F10" s="338"/>
    </row>
    <row r="11" spans="1:6" ht="38.25" customHeight="1" x14ac:dyDescent="0.3">
      <c r="A11" s="113" t="s">
        <v>162</v>
      </c>
      <c r="B11" s="113" t="s">
        <v>163</v>
      </c>
      <c r="C11" s="113" t="s">
        <v>163</v>
      </c>
      <c r="D11" s="113" t="s">
        <v>163</v>
      </c>
      <c r="E11" s="113" t="s">
        <v>164</v>
      </c>
      <c r="F11" s="114" t="s">
        <v>165</v>
      </c>
    </row>
    <row r="12" spans="1:6" ht="37.799999999999997" x14ac:dyDescent="0.3">
      <c r="B12" s="115"/>
      <c r="C12" s="59" t="s">
        <v>229</v>
      </c>
      <c r="D12" s="116">
        <v>100000</v>
      </c>
      <c r="E12" s="113">
        <v>2</v>
      </c>
      <c r="F12" s="113" t="s">
        <v>224</v>
      </c>
    </row>
    <row r="13" spans="1:6" ht="14.25" customHeight="1" x14ac:dyDescent="0.3">
      <c r="A13" s="115"/>
      <c r="B13" s="117"/>
      <c r="C13" s="44"/>
      <c r="D13" s="117"/>
      <c r="E13" s="118"/>
      <c r="F13" s="113"/>
    </row>
    <row r="15" spans="1:6" ht="28.5" customHeight="1" x14ac:dyDescent="0.3">
      <c r="D15" s="119" t="s">
        <v>15</v>
      </c>
    </row>
    <row r="16" spans="1:6" ht="14.25" customHeight="1" x14ac:dyDescent="0.3">
      <c r="D16" s="119" t="s">
        <v>179</v>
      </c>
    </row>
    <row r="19" spans="1:6" ht="14.25" customHeight="1" x14ac:dyDescent="0.3">
      <c r="A19" s="339" t="s">
        <v>166</v>
      </c>
      <c r="B19" s="339"/>
      <c r="C19" s="339"/>
      <c r="D19" s="339"/>
      <c r="E19" s="339"/>
      <c r="F19" s="339"/>
    </row>
    <row r="20" spans="1:6" ht="15" customHeight="1" x14ac:dyDescent="0.3">
      <c r="A20" s="340" t="s">
        <v>167</v>
      </c>
      <c r="B20" s="340"/>
      <c r="C20" s="340"/>
      <c r="D20" s="340"/>
      <c r="E20" s="340"/>
      <c r="F20" s="340"/>
    </row>
  </sheetData>
  <mergeCells count="13">
    <mergeCell ref="F7:F10"/>
    <mergeCell ref="A19:F19"/>
    <mergeCell ref="A20:F20"/>
    <mergeCell ref="A1:F1"/>
    <mergeCell ref="A2:F2"/>
    <mergeCell ref="A3:F3"/>
    <mergeCell ref="A4:F4"/>
    <mergeCell ref="A5:F5"/>
    <mergeCell ref="A7:A10"/>
    <mergeCell ref="B7:B10"/>
    <mergeCell ref="C7:C10"/>
    <mergeCell ref="D7:D10"/>
    <mergeCell ref="E7:E10"/>
  </mergeCells>
  <printOptions horizontalCentered="1"/>
  <pageMargins left="0" right="0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Scheda A 2023_2024</vt:lpstr>
      <vt:lpstr>Scheda B 2023_2024</vt:lpstr>
      <vt:lpstr>Scheda C 2023_2024</vt:lpstr>
      <vt:lpstr>'Scheda A 2023_2024'!Area_stampa</vt:lpstr>
      <vt:lpstr>'Scheda B 2023_2024'!Area_stampa</vt:lpstr>
      <vt:lpstr>'Scheda C 2023_2024'!Area_stampa</vt:lpstr>
      <vt:lpstr>'Scheda B 2023_2024'!Titoli_stampa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2023-03-01T12:32:53Z</dcterms:modified>
</cp:coreProperties>
</file>