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10320" tabRatio="889" firstSheet="1" activeTab="5"/>
  </bookViews>
  <sheets>
    <sheet name="QE" sheetId="1" r:id="rId1"/>
    <sheet name="Foglio1" sheetId="2" r:id="rId2"/>
    <sheet name="SOMMARIO" sheetId="3" r:id="rId3"/>
    <sheet name="SFALCI" sheetId="4" r:id="rId4"/>
    <sheet name="RACCOLTA FOGLIE" sheetId="5" r:id="rId5"/>
    <sheet name="POTATURE ALBERI" sheetId="6" r:id="rId6"/>
    <sheet name="POTATURE ARBUSTI" sheetId="7" r:id="rId7"/>
    <sheet name="POTATURE SIEPI" sheetId="8" r:id="rId8"/>
    <sheet name="ABBATTIMENTI ALBERI_1" sheetId="9" r:id="rId9"/>
    <sheet name="IMPIANTI IRRIGAZIONE" sheetId="10" r:id="rId10"/>
    <sheet name="DISERBO" sheetId="11" r:id="rId11"/>
    <sheet name="LIEVO CEPPAIE" sheetId="12" r:id="rId12"/>
    <sheet name="MESSA DIMORA PIANTE" sheetId="13" r:id="rId13"/>
    <sheet name="E Elenco prezzi" sheetId="14" r:id="rId14"/>
    <sheet name="OneriSicurezza" sheetId="15" r:id="rId15"/>
  </sheets>
  <definedNames>
    <definedName name="_xlnm.Print_Area" localSheetId="8">'ABBATTIMENTI ALBERI_1'!$B$2:$N$73</definedName>
    <definedName name="_xlnm.Print_Area" localSheetId="10">'DISERBO'!$B$2:$I$41</definedName>
    <definedName name="_xlnm.Print_Area" localSheetId="13">'E Elenco prezzi'!$A$1:$E$62</definedName>
    <definedName name="_xlnm.Print_Area" localSheetId="9">'IMPIANTI IRRIGAZIONE'!$B$2:$I$9</definedName>
    <definedName name="_xlnm.Print_Area" localSheetId="11">'LIEVO CEPPAIE'!$B$2:$N$73</definedName>
    <definedName name="_xlnm.Print_Area" localSheetId="12">'MESSA DIMORA PIANTE'!$B$2:$N$73</definedName>
    <definedName name="_xlnm.Print_Area" localSheetId="5">'POTATURE ALBERI'!$B$2:$N$73</definedName>
    <definedName name="_xlnm.Print_Area" localSheetId="6">'POTATURE ARBUSTI'!$B$2:$I$72</definedName>
    <definedName name="_xlnm.Print_Area" localSheetId="7">'POTATURE SIEPI'!$A$2:$M$73</definedName>
    <definedName name="_xlnm.Print_Area" localSheetId="0">'QE'!$A$1:$G$55</definedName>
    <definedName name="_xlnm.Print_Area" localSheetId="4">'RACCOLTA FOGLIE'!$B$2:$I$40</definedName>
    <definedName name="_xlnm.Print_Area" localSheetId="3">'SFALCI'!$B$2:$I$40</definedName>
    <definedName name="_xlnm.Print_Area" localSheetId="2">'SOMMARIO'!$A$2:$I$63</definedName>
  </definedNames>
  <calcPr fullCalcOnLoad="1"/>
</workbook>
</file>

<file path=xl/comments11.xml><?xml version="1.0" encoding="utf-8"?>
<comments xmlns="http://schemas.openxmlformats.org/spreadsheetml/2006/main">
  <authors>
    <author>vecchia isacco</author>
  </authors>
  <commentList>
    <comment ref="K6" authorId="0">
      <text>
        <r>
          <rPr>
            <b/>
            <sz val="12"/>
            <rFont val="Tahoma"/>
            <family val="2"/>
          </rPr>
          <t>vecchia isacco:</t>
        </r>
        <r>
          <rPr>
            <sz val="12"/>
            <rFont val="Tahoma"/>
            <family val="2"/>
          </rPr>
          <t xml:space="preserve">
SECONDO, TERZO E QUARTO CORTILE PERIMETRO MOLTIPLICATO PER 30 CM E CONSIDERATI CIRCA 150 MQ PER VIALETTI INTERNI A CORTILE CENTRALE</t>
        </r>
      </text>
    </comment>
  </commentList>
</comments>
</file>

<file path=xl/comments4.xml><?xml version="1.0" encoding="utf-8"?>
<comments xmlns="http://schemas.openxmlformats.org/spreadsheetml/2006/main">
  <authors>
    <author>vecchia isacco</author>
  </authors>
  <commentList>
    <comment ref="F18" authorId="0">
      <text>
        <r>
          <rPr>
            <b/>
            <sz val="8"/>
            <rFont val="Tahoma"/>
            <family val="0"/>
          </rPr>
          <t>vecchia isacco:</t>
        </r>
        <r>
          <rPr>
            <sz val="8"/>
            <rFont val="Tahoma"/>
            <family val="0"/>
          </rPr>
          <t xml:space="preserve">
ERANO 5000 MA IN REALTA' SONO 4000</t>
        </r>
      </text>
    </comment>
  </commentList>
</comments>
</file>

<file path=xl/sharedStrings.xml><?xml version="1.0" encoding="utf-8"?>
<sst xmlns="http://schemas.openxmlformats.org/spreadsheetml/2006/main" count="2241" uniqueCount="421">
  <si>
    <t>num.</t>
  </si>
  <si>
    <t>Un.</t>
  </si>
  <si>
    <t>IMPORTO</t>
  </si>
  <si>
    <t>progr.</t>
  </si>
  <si>
    <t>O G G E T T O</t>
  </si>
  <si>
    <t>Mis.</t>
  </si>
  <si>
    <t>QUANTITA'</t>
  </si>
  <si>
    <t>PREZZO</t>
  </si>
  <si>
    <t>B</t>
  </si>
  <si>
    <t>A</t>
  </si>
  <si>
    <t>ONERI SICUREZZA</t>
  </si>
  <si>
    <t>C</t>
  </si>
  <si>
    <t>TOTALE SOMME A DISPOSIZIONE</t>
  </si>
  <si>
    <t>D</t>
  </si>
  <si>
    <t>ore</t>
  </si>
  <si>
    <t>Riferirsi ai prezzi di cui al computo allegato al DUVRI (allegato D)</t>
  </si>
  <si>
    <t>Contributo ANAC</t>
  </si>
  <si>
    <t>E</t>
  </si>
  <si>
    <t>F</t>
  </si>
  <si>
    <t>G</t>
  </si>
  <si>
    <t>H</t>
  </si>
  <si>
    <t>80% di 2%C (art. 113 c. 3)</t>
  </si>
  <si>
    <t>20% di 2%C (art. 113 c. 4)</t>
  </si>
  <si>
    <t>SOMME A DISPOSIZIONE DELLA STAZIONE APPALTANTE</t>
  </si>
  <si>
    <t>I</t>
  </si>
  <si>
    <r>
      <t xml:space="preserve">MANO D’OPERA - Prezzi comprensivi di spese generali ed utili, per prestazioni effettuate durante l’orario normale di lavoro. I prezzi comprendono: la retribuzione contrattuale, gli oneri di legge e di fatto gravanti sulla mano d’opera e l’uso della normale dotazione di attrezzi ed utensili di lavoro </t>
    </r>
    <r>
      <rPr>
        <b/>
        <sz val="10"/>
        <rFont val="Arial"/>
        <family val="2"/>
      </rPr>
      <t>Operaio qualificato</t>
    </r>
  </si>
  <si>
    <r>
      <t xml:space="preserve">MANO D’OPERA - Prezzi comprensivi di spese generali ed utili, per prestazioni effettuate durante l’orario normale di lavoro. I prezzi comprendono: la retribuzione contrattuale, gli oneri di legge e di fatto gravanti sulla mano d’opera e l’uso della normale dotazione di attrezzi ed utensili di lavoro </t>
    </r>
    <r>
      <rPr>
        <b/>
        <sz val="10"/>
        <rFont val="Arial"/>
        <family val="2"/>
      </rPr>
      <t>Operaio comune</t>
    </r>
  </si>
  <si>
    <t>ARTICOLO</t>
  </si>
  <si>
    <t>U.M.</t>
  </si>
  <si>
    <t>Q.TA'</t>
  </si>
  <si>
    <t>Segnaletica, cartelli in alluminio lato maggiore 40 cm</t>
  </si>
  <si>
    <t>n</t>
  </si>
  <si>
    <t>Colonnine e 5 metri di catena in plastica per colonnina</t>
  </si>
  <si>
    <t>Riunione iniziale di coordinamento con il responsabile di ogni singola struttura</t>
  </si>
  <si>
    <t>Tempi di differimento delle attività manutentive per interferenza</t>
  </si>
  <si>
    <t>mq</t>
  </si>
  <si>
    <t>Estintori</t>
  </si>
  <si>
    <t>cad</t>
  </si>
  <si>
    <t>per superfici 500 ÷ 2.000 mq</t>
  </si>
  <si>
    <t>per superfici 2.000 ÷ 5000 mq</t>
  </si>
  <si>
    <t>per superfici oltre 5000 mq</t>
  </si>
  <si>
    <t>per superfici fino a 300 mq</t>
  </si>
  <si>
    <t>per superfici da 300 a 500 mq</t>
  </si>
  <si>
    <t>per superfici da 500 a 2.000 mq</t>
  </si>
  <si>
    <t>per superfici da 2.000 a 5.000 mq</t>
  </si>
  <si>
    <t>per superfici oltre 5.000 mq</t>
  </si>
  <si>
    <t>costo DEI</t>
  </si>
  <si>
    <t>maggiorazione</t>
  </si>
  <si>
    <t>Rigenerazione dei tappeti erbosi con mezzi meccanici, operazione consistente in una fessurazione e/o bucatura del cotico, asportazione feltro, passaggio con rete metallica, semina meccanica con miscuglio apposito per rigenerazione con 30 g/mq di seme, esclusa irrigazione:</t>
  </si>
  <si>
    <t>NUM.
PROGRESSIVO</t>
  </si>
  <si>
    <t>CODICE
EDIFICIO</t>
  </si>
  <si>
    <t xml:space="preserve">DENOMINAZIONE </t>
  </si>
  <si>
    <t>INDIRIZZO/LOCALITA'</t>
  </si>
  <si>
    <t>NUMERO SFALCI PREVISTI</t>
  </si>
  <si>
    <t>01</t>
  </si>
  <si>
    <t>A08</t>
  </si>
  <si>
    <t>Via Acerbi, 45
Mantova</t>
  </si>
  <si>
    <t>02</t>
  </si>
  <si>
    <t>A09</t>
  </si>
  <si>
    <t>Via Acerbi, 47
Mantova</t>
  </si>
  <si>
    <t>03</t>
  </si>
  <si>
    <t>A10</t>
  </si>
  <si>
    <t>Via Tasso, 1
Mantova</t>
  </si>
  <si>
    <t>04</t>
  </si>
  <si>
    <t>A11</t>
  </si>
  <si>
    <t>Via Tasso, 5
Mantova</t>
  </si>
  <si>
    <t>05</t>
  </si>
  <si>
    <t>A12</t>
  </si>
  <si>
    <t>Via Guerrieri Gonzaga, 8
Mantova</t>
  </si>
  <si>
    <t>06</t>
  </si>
  <si>
    <t>A14</t>
  </si>
  <si>
    <t>Piazza Polveriera, 4
Mantova</t>
  </si>
  <si>
    <t>07</t>
  </si>
  <si>
    <t>A15</t>
  </si>
  <si>
    <t>Via Tione, 2
Mantova</t>
  </si>
  <si>
    <t>08</t>
  </si>
  <si>
    <t>A16</t>
  </si>
  <si>
    <t>Via Amedei, 35
Mantova</t>
  </si>
  <si>
    <t>09</t>
  </si>
  <si>
    <t>A17</t>
  </si>
  <si>
    <t>Via Don Maraglio
Mantova</t>
  </si>
  <si>
    <t>10</t>
  </si>
  <si>
    <t>A18</t>
  </si>
  <si>
    <t>Via Circonvallazione Sud, 1
Mantova</t>
  </si>
  <si>
    <t>11</t>
  </si>
  <si>
    <t>A20</t>
  </si>
  <si>
    <t>Via Circonvallazione Sud, 3
Mantova</t>
  </si>
  <si>
    <t>12</t>
  </si>
  <si>
    <t>A21</t>
  </si>
  <si>
    <t>Via dei Toscani
Mantova</t>
  </si>
  <si>
    <t>13</t>
  </si>
  <si>
    <t>A25</t>
  </si>
  <si>
    <t>Via Fratelli Lodrini, 32
Castiglione delle Stiviere</t>
  </si>
  <si>
    <t>14</t>
  </si>
  <si>
    <t>A27</t>
  </si>
  <si>
    <t>Via Roma, 2
Guidizzolo</t>
  </si>
  <si>
    <t>15</t>
  </si>
  <si>
    <t>A28</t>
  </si>
  <si>
    <t>Via Pignole
Asola</t>
  </si>
  <si>
    <t>16</t>
  </si>
  <si>
    <t>A30</t>
  </si>
  <si>
    <t>Via E. Sanfelice, 8
Viadana</t>
  </si>
  <si>
    <t>17</t>
  </si>
  <si>
    <t>A32</t>
  </si>
  <si>
    <t>Via Vanoni, 21
Viadana</t>
  </si>
  <si>
    <t>18</t>
  </si>
  <si>
    <t>A33</t>
  </si>
  <si>
    <t>Via Roma, 8
Viadana</t>
  </si>
  <si>
    <t>19</t>
  </si>
  <si>
    <t>A35</t>
  </si>
  <si>
    <t>Via Mantova, 13
Suzzara</t>
  </si>
  <si>
    <t>20</t>
  </si>
  <si>
    <t>A37</t>
  </si>
  <si>
    <t>Viale Virgilio, 55 
Suzzara</t>
  </si>
  <si>
    <t>21</t>
  </si>
  <si>
    <t>A38</t>
  </si>
  <si>
    <t>Strada Begozzo, 9
Gonzaga</t>
  </si>
  <si>
    <t>22</t>
  </si>
  <si>
    <t>A39</t>
  </si>
  <si>
    <t>Via Roma, 1
Ostiglia</t>
  </si>
  <si>
    <t>23</t>
  </si>
  <si>
    <t>A40</t>
  </si>
  <si>
    <t>Via Verona, 35
Ostiglia</t>
  </si>
  <si>
    <t>24</t>
  </si>
  <si>
    <t>B01</t>
  </si>
  <si>
    <t>Via Ardigò, 13
Mantova</t>
  </si>
  <si>
    <t>25</t>
  </si>
  <si>
    <t>B04</t>
  </si>
  <si>
    <t>Via G. Rippa, 1
Mantova</t>
  </si>
  <si>
    <t>26</t>
  </si>
  <si>
    <t>B05</t>
  </si>
  <si>
    <t>Via Guerrieri Gonzaga, 4
Mantova</t>
  </si>
  <si>
    <t>27</t>
  </si>
  <si>
    <t>B06</t>
  </si>
  <si>
    <t>Via Trieste
Mantova</t>
  </si>
  <si>
    <t>28</t>
  </si>
  <si>
    <t>B08</t>
  </si>
  <si>
    <t>Via Conciliazione, 33
Mantova</t>
  </si>
  <si>
    <t>29</t>
  </si>
  <si>
    <t>B11</t>
  </si>
  <si>
    <t>Via dell'Artigianato
Gazoldo degli Ippoliti</t>
  </si>
  <si>
    <t>30</t>
  </si>
  <si>
    <t>B13</t>
  </si>
  <si>
    <t>Fraz. Villa Garibaldi
San Benedetto Po</t>
  </si>
  <si>
    <t>31</t>
  </si>
  <si>
    <t>B15</t>
  </si>
  <si>
    <t>Piazza Primo Maggio
Poggio Rusco</t>
  </si>
  <si>
    <t>32</t>
  </si>
  <si>
    <t>C02</t>
  </si>
  <si>
    <t>Via Cocastelli
Mantova</t>
  </si>
  <si>
    <t>33</t>
  </si>
  <si>
    <t>C03</t>
  </si>
  <si>
    <t>Via Luca Francelli
Mantova</t>
  </si>
  <si>
    <t>TOTALI</t>
  </si>
  <si>
    <t>SUPERFICI A VERDE MQ</t>
  </si>
  <si>
    <t>per superfici fino a 500 mq</t>
  </si>
  <si>
    <t>Potatura di contenimento, diradamento e risanamento con rimonda di parti secche di piante ad alto fusto in filare o a gruppi con portamento libero, senza impedimenti di sorta sotto la proiezione della chioma, compresa pulitura dai ricacci della base e del tronco fino al primo palco, trattamento dei tagli eseguiti con prodotti disinfettanti, raccolta, asportazione e smaltimento del materiale di risulta, per piante di altezza varia a partire dagli 8 metri</t>
  </si>
  <si>
    <t>cad.</t>
  </si>
  <si>
    <t xml:space="preserve">per alberature di altezza 8 ÷ 12 m </t>
  </si>
  <si>
    <t xml:space="preserve">per alberature di altezza 12 ÷ 18 m </t>
  </si>
  <si>
    <t xml:space="preserve">per alberature di altezza oltre 18 m </t>
  </si>
  <si>
    <t>ml</t>
  </si>
  <si>
    <t>per siepi di altezza fino ai 250 cm</t>
  </si>
  <si>
    <t>per siepi di altezza oltre ai 250 cm</t>
  </si>
  <si>
    <t>H 8-12 M</t>
  </si>
  <si>
    <t>COSTO UNITARIO</t>
  </si>
  <si>
    <t>COSTO PARZIALE</t>
  </si>
  <si>
    <t>H 12-18 M</t>
  </si>
  <si>
    <t>H 18+ M</t>
  </si>
  <si>
    <t>A01</t>
  </si>
  <si>
    <t>Palazzo "di Bagno" - Sede provinciale</t>
  </si>
  <si>
    <t>Mantova</t>
  </si>
  <si>
    <t>A02</t>
  </si>
  <si>
    <t>Palazzo "di Bagno" - Sede prefettura</t>
  </si>
  <si>
    <t>A03</t>
  </si>
  <si>
    <t xml:space="preserve">Palazzo "di Bagno" - App. prefettura </t>
  </si>
  <si>
    <t>A04</t>
  </si>
  <si>
    <t>Palazzo di Bagno - Edificio Quarantore</t>
  </si>
  <si>
    <t>A05</t>
  </si>
  <si>
    <t>Azienda Provinciale Turismo</t>
  </si>
  <si>
    <t>A06</t>
  </si>
  <si>
    <t>Uffici Piazza Sordello</t>
  </si>
  <si>
    <t>A07</t>
  </si>
  <si>
    <t>Ist. Tecn. Commerciale "Pitentino" - Succursale</t>
  </si>
  <si>
    <t>Archivio Storico</t>
  </si>
  <si>
    <t>Casa del Mantegna</t>
  </si>
  <si>
    <t>Ist. Tecn. Geometri "Carlo d'Arco"</t>
  </si>
  <si>
    <t>Ist. Tecn. Commerciale "Pitentino"</t>
  </si>
  <si>
    <t>I.T.F. "Mantegna"</t>
  </si>
  <si>
    <t>A13</t>
  </si>
  <si>
    <t>Centro Formazione Professionale</t>
  </si>
  <si>
    <t>I.T.F. "Mantegna" - Ex Istituto Statale d'Arte P.zza Polveriera</t>
  </si>
  <si>
    <t>Liceo Scientifico "Belfiore"</t>
  </si>
  <si>
    <t>I.P.S.S. "Mazzolari" - Nuovo plesso scolastico</t>
  </si>
  <si>
    <t>Nuova sede Provinciale (Ex Telecom)</t>
  </si>
  <si>
    <t>I.T.I.S. "Fermi" - Triennio</t>
  </si>
  <si>
    <t>A19</t>
  </si>
  <si>
    <t>I.T.I.S. "Fermi" - Biennio</t>
  </si>
  <si>
    <t>I.P.S.I.A. "L. Da Vinci"</t>
  </si>
  <si>
    <t>I.T.A.S. "Palidano" Corte Bigattera - Succursale</t>
  </si>
  <si>
    <t>A22</t>
  </si>
  <si>
    <t>I.T.A.S. "Palidano" Corte Bigattera - Succursale (ex Barchessa)</t>
  </si>
  <si>
    <t>A23</t>
  </si>
  <si>
    <t>I.T.A.S. "Palidano" Corte Bigattera - Palestra</t>
  </si>
  <si>
    <t>A24</t>
  </si>
  <si>
    <t>Centro Formazione Professionale Corte Bigattera</t>
  </si>
  <si>
    <t>Liceo Scientifico "Gonzaga"</t>
  </si>
  <si>
    <t>Castiglione delle Stiviere</t>
  </si>
  <si>
    <t>A26</t>
  </si>
  <si>
    <t>Istituto d'arte "G. Romano"</t>
  </si>
  <si>
    <t>Guidizzolo</t>
  </si>
  <si>
    <t>Ist. Tecn. Commerciale "Falcone"</t>
  </si>
  <si>
    <t>Asola</t>
  </si>
  <si>
    <t>A29</t>
  </si>
  <si>
    <t>Ponte Torre d'Oglio</t>
  </si>
  <si>
    <t>Viadana</t>
  </si>
  <si>
    <t>Ist. Tecn. Commerciale "Sanfelice"</t>
  </si>
  <si>
    <t>A31</t>
  </si>
  <si>
    <t>Ist. Tecn. Commerciale "Sanfelice" - Succursale e Auditorium</t>
  </si>
  <si>
    <t>Liceo Scientifico "Maggi"</t>
  </si>
  <si>
    <t>I.P.S.S.I.A. "S. Giovanni Bosco"</t>
  </si>
  <si>
    <t>Ist. Tecn. Commerciale "Manzoni"</t>
  </si>
  <si>
    <t>Suzzara</t>
  </si>
  <si>
    <t>A36</t>
  </si>
  <si>
    <t>Ist. Tecn. Commerciale "Manzoni" - ampliamento</t>
  </si>
  <si>
    <t>Liceo Scientifico "Manzoni" Ex Conventino</t>
  </si>
  <si>
    <t>I.T.A.S. "Palidano Villa Strozzi"</t>
  </si>
  <si>
    <t>Gonzaga</t>
  </si>
  <si>
    <t>Ex I.T.I.S. "Galilei" ora Greggiati</t>
  </si>
  <si>
    <t>Ostiglia</t>
  </si>
  <si>
    <t>Liceo Scientifico "Galilei"</t>
  </si>
  <si>
    <t>Sermide</t>
  </si>
  <si>
    <t>A42</t>
  </si>
  <si>
    <t>ITI Galilei via Collodi</t>
  </si>
  <si>
    <t>Liceo Classico "Virgilio" - Scuola</t>
  </si>
  <si>
    <t>B02</t>
  </si>
  <si>
    <t>Liceo Classico "Virgilio" - Palestra</t>
  </si>
  <si>
    <t>Istituto Magistrale "Isabella D'Este"</t>
  </si>
  <si>
    <t>I.T.F. "Mantegna" - Succursale</t>
  </si>
  <si>
    <t>Istituto d'Arte "Giulio Romano"</t>
  </si>
  <si>
    <t>Conservatorio di Musica "L. Campiani" (ex Caserma)</t>
  </si>
  <si>
    <t>B09</t>
  </si>
  <si>
    <t>Conservatorio di Musica "L. Campiani" (ex Caserma) - Auditorium</t>
  </si>
  <si>
    <t>B10</t>
  </si>
  <si>
    <t>I.P.S.S. "Mazzolari" - I.P.S.I.A. "L. Da Vinci" Succursale</t>
  </si>
  <si>
    <t>I.P.S.I.A. "S. Giovanni Bosco"</t>
  </si>
  <si>
    <t>Gazoldo degli Ippoliti</t>
  </si>
  <si>
    <t>S. Benedetto Po</t>
  </si>
  <si>
    <t>I.P. Alb. "Greggiati"</t>
  </si>
  <si>
    <t>Poggio Rusco</t>
  </si>
  <si>
    <t>C01</t>
  </si>
  <si>
    <t>Casa del Rigoletto</t>
  </si>
  <si>
    <t>Provveditorato agli studi</t>
  </si>
  <si>
    <t>Cantiere Manufatti</t>
  </si>
  <si>
    <t>C07</t>
  </si>
  <si>
    <t>Centro per l'impiego Viadana</t>
  </si>
  <si>
    <t>C08</t>
  </si>
  <si>
    <t>Centro per l'impiego Suzzara</t>
  </si>
  <si>
    <t>C09</t>
  </si>
  <si>
    <t>Centro per l'impiego Ostiglia</t>
  </si>
  <si>
    <t>C10</t>
  </si>
  <si>
    <t>Centro per l'impiego Castiglione delle Stiviere</t>
  </si>
  <si>
    <t>D01</t>
  </si>
  <si>
    <t>Caserma Carabinieri</t>
  </si>
  <si>
    <t>D05</t>
  </si>
  <si>
    <t>Porto di Valdaro</t>
  </si>
  <si>
    <t>D06</t>
  </si>
  <si>
    <t>Monumento Mille Miglia</t>
  </si>
  <si>
    <t>D08</t>
  </si>
  <si>
    <t>Magazzino viabilità</t>
  </si>
  <si>
    <t>Mariana M.na</t>
  </si>
  <si>
    <t>D10</t>
  </si>
  <si>
    <t>Casa Cantoniera</t>
  </si>
  <si>
    <t>D11</t>
  </si>
  <si>
    <t>Revere</t>
  </si>
  <si>
    <t>D12</t>
  </si>
  <si>
    <t>D13</t>
  </si>
  <si>
    <t>D14</t>
  </si>
  <si>
    <t>Ex Villaggio Provinciale</t>
  </si>
  <si>
    <t>COSTO PARZIALE POTATURE</t>
  </si>
  <si>
    <t>34</t>
  </si>
  <si>
    <t>36</t>
  </si>
  <si>
    <t>37</t>
  </si>
  <si>
    <t>38</t>
  </si>
  <si>
    <t>39</t>
  </si>
  <si>
    <t>40</t>
  </si>
  <si>
    <t>H &lt;250 CM</t>
  </si>
  <si>
    <t>H &gt;250 CM</t>
  </si>
  <si>
    <t xml:space="preserve">Abbattimento controllato compreso ogni onere per asportazione e smaltimento materiale di risulta, per piante di altezza: per piante poste in parchi e giardini </t>
  </si>
  <si>
    <t>COSTO PARZIALE POTATURE ALBERATURE</t>
  </si>
  <si>
    <t>COSTO PARZIALE POTATURE SIEPI</t>
  </si>
  <si>
    <t>COSTO TOTALE POTATURE SIEPI</t>
  </si>
  <si>
    <t>COSTO TOTALE POTATURE ALBERATURE</t>
  </si>
  <si>
    <t>COSTO TOTALEABBATTIMENTI ALBERATURE</t>
  </si>
  <si>
    <t>COSTO PARZIALE ABBATTIMENTI ALBERATURE</t>
  </si>
  <si>
    <t>Apprestamenti per uso in sicurezza della piattaforma autocarrata</t>
  </si>
  <si>
    <t>Movieri per la movimentazione in sicurezza dei mezzi all'interno delle zone</t>
  </si>
  <si>
    <t>per superfici di dimensione varie e sparse</t>
  </si>
  <si>
    <t>per aree esterne di varia estensione</t>
  </si>
  <si>
    <t>per macchie arbustive di altezza varia</t>
  </si>
  <si>
    <t>per impianto di irrigazione</t>
  </si>
  <si>
    <t>per le piante poste nelle aree di pertineza degli edifici</t>
  </si>
  <si>
    <t>COME DA COMPUTO SPECIFICO</t>
  </si>
  <si>
    <t>PREZZO UNITARIO</t>
  </si>
  <si>
    <t>COSTO MANUTENZIONE IMPIANTI IRRIGAZIONE</t>
  </si>
  <si>
    <t>IMP IRRIGAZIONE</t>
  </si>
  <si>
    <t>SUPERFICI PAVIMENTATE</t>
  </si>
  <si>
    <t>NUMERO DISERBI PREVISTI</t>
  </si>
  <si>
    <t>COSTO AL MQ PER UN DISERBO</t>
  </si>
  <si>
    <t>COSTO TOTALE PER UN DISERBO</t>
  </si>
  <si>
    <r>
      <t xml:space="preserve">MANO D’OPERA - Prezzi comprensivi di spese generali ed utili, per prestazioni effettuate durante l’orario normale di lavoro. I prezzi comprendono: la retribuzione contrattuale, gli oneri di legge e di fatto gravanti sulla mano d’opera e l’uso della normale dotazione di attrezzi ed utensili di lavoro </t>
    </r>
    <r>
      <rPr>
        <b/>
        <sz val="10"/>
        <rFont val="Arial"/>
        <family val="2"/>
      </rPr>
      <t>Operaio specializzato</t>
    </r>
  </si>
  <si>
    <t>Ore per opere in economia</t>
  </si>
  <si>
    <t>Imprevisti</t>
  </si>
  <si>
    <t>BASE D'ASTA (A+B)</t>
  </si>
  <si>
    <t>i.v.a. 22% (di C)</t>
  </si>
  <si>
    <t>San Benedetto Po</t>
  </si>
  <si>
    <t>COME DA COMPUTO SPECIFICO PRIMA ANNUALITA'</t>
  </si>
  <si>
    <t>J</t>
  </si>
  <si>
    <t>NUMERO RACCOLTE PREVISTI</t>
  </si>
  <si>
    <t>I.p.s.s.i.a. "S. Giovanni Bosco"</t>
  </si>
  <si>
    <t xml:space="preserve">Liceo Classico "Virgilio" </t>
  </si>
  <si>
    <t>Liceo artistico "Giulio Romano"</t>
  </si>
  <si>
    <t>Conservatorio di Musica"L. Campiani"</t>
  </si>
  <si>
    <t>Palazzo di Bagno sede provinciale</t>
  </si>
  <si>
    <t>ATTIVITA' PREVISTE</t>
  </si>
  <si>
    <t>SERVIZIO DI MANUTENZIONE AREE VERDI</t>
  </si>
  <si>
    <t>Controllo della stabilità delle alberature con metoldolgia visiva e strumentale e redazione di relazione tecnica da parte di agronomo iscritto all'albo nazionale ed in possesso di Certificazione di European Tree Technician (ETT). La verifica di stabilità andrà realizzata tramite metodo VTA (Visual Tree Assessment) e, se ritenuto necessario, con successive prove strumentali per la valutazione delle condizioni del legno interno (es. resistograph RESI, tomografo ARBOTOM,...), per prove di trazione (pulling test) e per valutare la tenuta radicale dell'albero (SIM - Static Integrated Methods). L'indagine andrà svolta secondo il protocollo S.I.A. sulla valutazione di stabilità degli alberi.</t>
  </si>
  <si>
    <t>Taglio di tappeto erboso in parchi e giardini a bassa manutenzione, per qualsiasi altezza dell'erba e con qualsiasi andamento e pezzatura del terreno, con tosaerba a lama rotante, con altezza finale dell'erba &lt; 3 cm, compresa la rifinitura dei bordi, intorno ad aiuole, alberi, siepi,...; è altresì compresa la raccolta immediata e successivo carico, trasporto e smaltimento presso discarica autorizzata del materiale di risulta, e ogni altro onere per dare il lavoro finito a opera d'arte e secondo le indicazioni date dal Direttore all'esecuzione.</t>
  </si>
  <si>
    <t>Asportazione delle foglie dai tappeti da eseguirsi a mano e con macchina aspiratrice/soffiatrice, compresi carico e trasporto a centri smaltimento, compreso onere di smaltimento</t>
  </si>
  <si>
    <t xml:space="preserve">Potatura di contenimento e risanamento di macchie arbustive, per formazione di superfici continue, con raccolta ed asportazione del materiale di risulta ed il loro trasporto alle discariche, compreso l’onere di smaltimento presso le stesse: per altezze varie </t>
  </si>
  <si>
    <t>Potatura delle siepi sui tre lati in forma libera, intervento completo e comprensivo di ogni attrezzo, attrezzatura, mezzo meccanico necessario nonchè di raccolta, carico, trasporto e conferimento del materiale di risulta presso le discariche autorizzate, incluso di smaltimento:</t>
  </si>
  <si>
    <t>INCIDENZA MANODOPERA</t>
  </si>
  <si>
    <t>INC. MANOD.</t>
  </si>
  <si>
    <t>INC. LAVORAZIONE SUL TOTALE</t>
  </si>
  <si>
    <t>MEDIA PONDERATA MANODOPERA</t>
  </si>
  <si>
    <t>POTATURE PREVISTE</t>
  </si>
  <si>
    <t>INTERVENTI PREVISTI</t>
  </si>
  <si>
    <t xml:space="preserve">TOTALE ATTIVITA' </t>
  </si>
  <si>
    <t xml:space="preserve">TOTALE </t>
  </si>
  <si>
    <t xml:space="preserve">ONERI SICUREZZA </t>
  </si>
  <si>
    <t xml:space="preserve">ONERI DELLA SICUREZZA non soggetti a ribasso </t>
  </si>
  <si>
    <t>BASE D'ASTA, TOTALE SERVIZIO (A+B)</t>
  </si>
  <si>
    <t>QUADRO ECONOMICO</t>
  </si>
  <si>
    <t xml:space="preserve">ATTIVITA' PREVISTE materiali e manodopera soggetti a ribasso </t>
  </si>
  <si>
    <t>Imprevisti e arrotondamenti</t>
  </si>
  <si>
    <t>Incentivo art. 113 c. 2 D.Lgs 50/2016 
(2% di N, in attesa di regolamento attuativo) SE DOVUTO</t>
  </si>
  <si>
    <t>Lievo di ceppaie di qualsiasi specie, per un minimo di 20 piante, eseguito con mezzo meccanico, tramite trivellazione del ceppo, carico e trasporto del materiale di risulta alle discariche, incluso l’onere di accesso alle stesse ed ogni altro onere per l'accesso al sito e/o per la movimentazione dei materiali, anche a mano, fino al luogo di carico:</t>
  </si>
  <si>
    <t>diametro fino a 50 cm</t>
  </si>
  <si>
    <t>diametro da 50 cm a 90 cm</t>
  </si>
  <si>
    <t>diametro oltre 90 cm</t>
  </si>
  <si>
    <t>Messa a dimora di piante, compreso il trasporto, l'esecuzione dello scavo ed il reinterro:</t>
  </si>
  <si>
    <t>con scavo di dimensioni 50x50 cm e profondita' fino a 70 cm, per piante arboree di circonferenza cm 10-12 e 12-14, o piante ramificate alla base (alberature e conifere varie) con altezza di m 3/4, compresi: 30 grammi di concime minerale tipo nitrophoska, 2 kg di concime organico pellettato disidratato, 50 litri di terriccio (composto dal 20% di terra sabbiosa, 50% di sabbia lavata, 20% di torba acida, 10% di sostanza organica), 0,04 m3 di ghiaino tondo lavato diametro 4-8 mm da posare sul, fondo come drenaggio e 3 pali tutori di conifera trattati, torniti, appuntiti e con altezza di 2,5 metri ed un diametro di 5 cm</t>
  </si>
  <si>
    <t>con scavo di dimensioni 60x60 cm e profondità fino a 80 cm, per piante arboree, in zolla od in vaso, ad alberetto con circonferenza 14/16 e 16/18 o piante ramificate alla, base (alberature e conifere varie) con altezza di m 4/5, compresi: 30 grammi di concime minerale tipo nitrophoska, 2 kg di concime organico pellettato disidratato, 50 litri di terriccio (composto dal 20% di terra sabbiosa, 50% di sabbia lavata, 20% di torba acida, 10% di sostanza organica), 0,05 m3 di ghiaino tondo lavato diametro 4-8 mm da posare sul fondo come drenaggio e 3 pali tutori di conifera trattati, torniti, appuntiti e con altezza di 2,5 m ed un diametro di 5 cm</t>
  </si>
  <si>
    <t>con scavo di dimensioni 70x70 cm e profondità fino a 100 cm, per piante arboree di circonferenza 18-20 e 20-25, o piante ramificate alla base (alberature e conifere varie) con altezza di m 5/6,compresi: 50 grammi di concime minerale tipo nitrophoska, 2 kg di concime organico pellettato disidratato, 50 litri di terriccio (composto dal 20% di terra sabbiosa, 50% di sabbia lavata, 20% di torba acida, 10% di sostanza organica), 0,07 m3 di ghiaino tondo lavato diametro 4-8 mm da posare sul fondo come drenaggio e 3 pali tutori di conifera trattati, torniti, appuntiti e con altezza di 2,5 metri ed un diametro di 7 cm</t>
  </si>
  <si>
    <t>Manutenzione di impianti di irrigazione automatica consistente in: intervento di riempimento ed accensione, programmazione stagionale, spegnimento e svuotamento; sono inoltre previsti tre controlli annuali di funzionamento e/o modifica della programmazione stagionale. Sono inclusi la ricerca di perdite sull'impianto, la sostituzione di guarnizioni e altra piccola minuteria,due ricambi degli erogatori per ogni impianto, se necessario, sono invece escluse le opere per la manutenzione in seguito a perdite che andranno conteggiate a parte.</t>
  </si>
  <si>
    <t>Incentivo art. 113 c. 2 D.Lgs 50/2016 
(2% di A, in attesa di regolamento attuativo)</t>
  </si>
  <si>
    <t>DIAM 50 CM</t>
  </si>
  <si>
    <t>DIAM 50-90 CM</t>
  </si>
  <si>
    <t>DIAM 90+ CM</t>
  </si>
  <si>
    <t>COSTO TOTALE LIEVO CEPPAIE</t>
  </si>
  <si>
    <t>SCAVO 50X50</t>
  </si>
  <si>
    <t>SCAVO 60X60</t>
  </si>
  <si>
    <t>SCAVO 70X70</t>
  </si>
  <si>
    <t>COSTO PARZIALE MESSA A DIMORA PIANTE</t>
  </si>
  <si>
    <t>COSTO TOTALE MESSA A DIMORA PIANTE</t>
  </si>
  <si>
    <t>COSTO PARZIALE LIEVO CEPPAIE</t>
  </si>
  <si>
    <t>Spese tecniche per aggiornamento censimento alberature</t>
  </si>
  <si>
    <t>K</t>
  </si>
  <si>
    <t>Diserbo delle zone esterne eseguito secondo quanto prescritto dal D.M. 22/01/2014, dal Decreto 9 agosto 2016, "Revoca di autorizzazioni all’immissione in commercio e modifica delle condizioni d’impiego di prodotti fitosanitari contenenti la sostanza attiva glifosate in attuazione del regolamento di esecuzione (UE) 2016/1313 della Commissione del 1° agosto 2016", e dalla Delibera Giunta regionale 6 marzo 2015 - n. X/3233 di Regione Lombardia, pubblicata su B.U.R.L. Serie Ordinaria - Giovedì 12 marzo 2015, compresa l'eradicazione e l'asporto della vegetazione di risulta, con la combinazione delle seguenti tecniche, da concordare con la D.E. in relazione alle condizioni delle aree sterne degli stabili, per garantire il miglio rirsultato in termini di pulizia immediata e durata dell'intervento: diserbo meccanico con decespugliatore a movimento controrotante e/o spazzole elimina erbacce, pirodiserbo con barra da diserbo termico ad infrarossi, diserbo a vapore, diserbo chimico (acido pelargonico, acido acetico, soluzione satura di acqua e sale,...),...</t>
  </si>
  <si>
    <t>14-16 cm</t>
  </si>
  <si>
    <t>16-18 cm</t>
  </si>
  <si>
    <t>18-20 cm</t>
  </si>
  <si>
    <t>Palazzo di Bagno</t>
  </si>
  <si>
    <t>Via Principe Amedeo, 30-32
Mantova</t>
  </si>
  <si>
    <t>Fornitura di alberature ornamentali a foglia caduca con zolla secondo le specie indicate dalla D.E. (autoctone per la zona di Mantova) in corso d'opera con le modalità indicate nel capitolato tecnico allegato, con le seguenti circonferenze:</t>
  </si>
  <si>
    <t>I.P.A. "Strozzi"</t>
  </si>
  <si>
    <t>area perimetrale cortili più vialetti giardino</t>
  </si>
  <si>
    <t>area pavimentata esterna</t>
  </si>
  <si>
    <t>marciapiedi e muro di cinta per larg. 30 cm</t>
  </si>
  <si>
    <t>Ist. Tecn. Commerciale "Pitentino" - succ</t>
  </si>
  <si>
    <t>CONTO MQ</t>
  </si>
  <si>
    <t>AREE CONSIDERATE</t>
  </si>
  <si>
    <t>marciapiedi, area centrale, ghiaia dietro</t>
  </si>
  <si>
    <t>marciapiedi cortili interno e parcheggio sul retro compreso muro di cinta</t>
  </si>
  <si>
    <t>marciapiedi cortilietto interno, marciapiedi cortile principale, zone in ghiaia, campo gioco</t>
  </si>
  <si>
    <t>zona campi sportivi esterni e gradinate, marciapiedi tutti intorno all'edificio, ingresso principale</t>
  </si>
  <si>
    <t>perimetro esterno edifici, zone con autbloccanti o piastre cemento, centrale termica</t>
  </si>
  <si>
    <t>cortile centrale, accessi laterali ad edificio e centrale termica</t>
  </si>
  <si>
    <t>perimetro edificio, zona con autoblocc ingresso pal vetro bordi marciapiedi</t>
  </si>
  <si>
    <t>zona centrale termica, marciapiedi emuro di cinta + ghiaia cortile interno</t>
  </si>
  <si>
    <t>I.P.S.I.A. "S.G.Bosco" EX "L. Da Vinci"</t>
  </si>
  <si>
    <t>perimetro edificio, marciapiedi zona abbassata centrale termica, marciapiedi laboratori</t>
  </si>
  <si>
    <t>perimetro edifici, marciapiedi, aia centrale, zone in ghiaia fronte scuola</t>
  </si>
  <si>
    <t>da verificare, sola area ghiaia 2200 mq</t>
  </si>
  <si>
    <t>perimetro edifici, marciapiedi,  zone fronte scuola e cortile interno</t>
  </si>
  <si>
    <t>perimetro edifici, marciapiedi,  zone fronte scuola e cortile interno zone in ghiaia</t>
  </si>
  <si>
    <t>perimetro edifici, marciapiedi,  zone fronte scuola e fascia in ciotoli intorno a scuola nuova</t>
  </si>
  <si>
    <t>perimetro edifici, marciapiedi interni a cortile</t>
  </si>
  <si>
    <t>perimetro edifici, marciapiedi e accesso fronte</t>
  </si>
  <si>
    <t>perimetro edifici, marciapiedi e cortili interni</t>
  </si>
  <si>
    <t>perimetro edifici, marciapiedi e ghiaia vialetto</t>
  </si>
  <si>
    <t xml:space="preserve">perimetro edifici, marciapiedi </t>
  </si>
  <si>
    <t>perimetro edifici, marciapiedi, zona pavimentata con autobloccanti interna</t>
  </si>
  <si>
    <t>perimetro edifici, marciapiedi, zona di accesso ad ingresso+ampliamento</t>
  </si>
  <si>
    <t>cortili interni</t>
  </si>
  <si>
    <t>I.T.F. "Mantegna" succursale</t>
  </si>
  <si>
    <t>perimetro edifici, marciapiedi, piazzetta interna, zona palestra</t>
  </si>
  <si>
    <t>marciapiedi cortile interno</t>
  </si>
  <si>
    <t>cortile interno zona pavimentata zona dietro ad auditorium</t>
  </si>
  <si>
    <t>perimetro edifici, zona accesso a serre</t>
  </si>
  <si>
    <t>perimetro edifici, marciapiedi, parcheggio sul lato</t>
  </si>
  <si>
    <t>perimetro edifici</t>
  </si>
  <si>
    <t>aree esterne ed accesso locali</t>
  </si>
  <si>
    <t>pèerimetro edifici, muro di confine ed aree interne sparse</t>
  </si>
  <si>
    <t>Manutenzione eree esterne Ex caserma dei Carabinieri di Castiglione delle Stiviere eseguita tramite: rimozione di tutti i rampicanti dalle facciate dell'edificio, raccolta delle foglie, pulizia delle zone esterne da possibili rifuiti presenti, sfalcio delle aree verdi, diserbo chimico di tutte le aree esterne pavimentate, potatura se necessaria delle alberature presenti, controllo delle recinzioni ed eventuale chiusura con rete plastificata di possibili varchi presenti. E' compreso il trasporto e smaltimento del materiale di risulta di qualsiasi natura presso le pubbliche discariche.</t>
  </si>
  <si>
    <t>ad intervento</t>
  </si>
  <si>
    <t xml:space="preserve">cad. </t>
  </si>
  <si>
    <t xml:space="preserve">SERVIZIO DI MANUTENZIONE DELLE AREE VERDI
DI PERTINENZA DEGLI IMMOBILI IN PROPRIETÀ ED IN GESTIONE ALLA PROVINCIA DI MANTOVA 
FINO AL 31-12-2020
</t>
  </si>
  <si>
    <t>Lievo di ceppaie di qualsiasi specie, per un minimo di 20 piante, eseguito con mezzo meccanico, tramite trivellazione del ceppo, carico e trasporto del materiale di risulta alle discariche, inclusi l’onere di accesso alle stesse, ogni altro onere per l'accesso al sito e/o per la movimentazione dei materiali, anche a mano, fino al luogo di carico, la colmatura del buco risultante con terreno vegetale:</t>
  </si>
  <si>
    <t>L</t>
  </si>
  <si>
    <t>Spese per pubblicità</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</si>
</sst>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
    <numFmt numFmtId="171" formatCode="#,##0.#0"/>
    <numFmt numFmtId="172" formatCode="#,##0.#######"/>
    <numFmt numFmtId="173" formatCode="[$-410]dddd\ d\ mmmm\ yyyy"/>
    <numFmt numFmtId="174" formatCode="&quot;€&quot;\ #,##0.00"/>
    <numFmt numFmtId="175" formatCode="_-[$€-410]\ * #,##0.00_-;\-[$€-410]\ * #,##0.00_-;_-[$€-410]\ * &quot;-&quot;??_-;_-@_-"/>
    <numFmt numFmtId="176" formatCode="0.0"/>
    <numFmt numFmtId="177" formatCode="0.0%"/>
  </numFmts>
  <fonts count="67">
    <font>
      <sz val="10"/>
      <name val="Arial"/>
      <family val="0"/>
    </font>
    <font>
      <b/>
      <sz val="10"/>
      <name val="Arial"/>
      <family val="0"/>
    </font>
    <font>
      <i/>
      <sz val="10"/>
      <name val="Arial"/>
      <family val="0"/>
    </font>
    <font>
      <b/>
      <i/>
      <sz val="10"/>
      <name val="Arial"/>
      <family val="0"/>
    </font>
    <font>
      <sz val="7.5"/>
      <name val="Arial"/>
      <family val="2"/>
    </font>
    <font>
      <sz val="9"/>
      <name val="Arial"/>
      <family val="2"/>
    </font>
    <font>
      <b/>
      <sz val="9"/>
      <name val="Arial"/>
      <family val="0"/>
    </font>
    <font>
      <b/>
      <sz val="12"/>
      <name val="Arial"/>
      <family val="2"/>
    </font>
    <font>
      <sz val="8"/>
      <name val="Arial"/>
      <family val="2"/>
    </font>
    <font>
      <sz val="6"/>
      <name val="Arial"/>
      <family val="2"/>
    </font>
    <font>
      <b/>
      <sz val="16"/>
      <name val="Arial"/>
      <family val="2"/>
    </font>
    <font>
      <b/>
      <i/>
      <sz val="12"/>
      <name val="Arial"/>
      <family val="2"/>
    </font>
    <font>
      <sz val="11"/>
      <color indexed="8"/>
      <name val="Arial"/>
      <family val="2"/>
    </font>
    <font>
      <sz val="11"/>
      <name val="Arial"/>
      <family val="0"/>
    </font>
    <font>
      <sz val="12"/>
      <name val="Arial"/>
      <family val="0"/>
    </font>
    <font>
      <b/>
      <sz val="8"/>
      <name val="Arial"/>
      <family val="0"/>
    </font>
    <font>
      <i/>
      <sz val="11"/>
      <name val="Arial"/>
      <family val="2"/>
    </font>
    <font>
      <sz val="16"/>
      <name val="Arial"/>
      <family val="0"/>
    </font>
    <font>
      <b/>
      <sz val="12"/>
      <color indexed="10"/>
      <name val="Arial"/>
      <family val="2"/>
    </font>
    <font>
      <b/>
      <sz val="20"/>
      <name val="Arial"/>
      <family val="2"/>
    </font>
    <font>
      <b/>
      <sz val="22"/>
      <name val="Arial"/>
      <family val="2"/>
    </font>
    <font>
      <b/>
      <sz val="16"/>
      <color indexed="10"/>
      <name val="Arial"/>
      <family val="2"/>
    </font>
    <font>
      <sz val="8"/>
      <name val="Tahoma"/>
      <family val="0"/>
    </font>
    <font>
      <b/>
      <sz val="8"/>
      <name val="Tahoma"/>
      <family val="0"/>
    </font>
    <font>
      <b/>
      <sz val="12"/>
      <name val="Tahoma"/>
      <family val="2"/>
    </font>
    <font>
      <sz val="12"/>
      <name val="Tahoma"/>
      <family val="2"/>
    </font>
    <font>
      <sz val="11"/>
      <color indexed="8"/>
      <name val="Calibri"/>
      <family val="2"/>
    </font>
    <font>
      <sz val="11"/>
      <color indexed="9"/>
      <name val="Calibri"/>
      <family val="2"/>
    </font>
    <font>
      <b/>
      <sz val="11"/>
      <color indexed="10"/>
      <name val="Calibri"/>
      <family val="2"/>
    </font>
    <font>
      <sz val="11"/>
      <color indexed="10"/>
      <name val="Calibri"/>
      <family val="2"/>
    </font>
    <font>
      <b/>
      <sz val="11"/>
      <color indexed="9"/>
      <name val="Calibri"/>
      <family val="2"/>
    </font>
    <font>
      <u val="single"/>
      <sz val="10"/>
      <color indexed="12"/>
      <name val="Arial"/>
      <family val="2"/>
    </font>
    <font>
      <u val="single"/>
      <sz val="10"/>
      <color indexed="20"/>
      <name val="Arial"/>
      <family val="2"/>
    </font>
    <font>
      <sz val="11"/>
      <color indexed="62"/>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b/>
      <sz val="12"/>
      <color indexed="8"/>
      <name val="Arial"/>
      <family val="0"/>
    </font>
    <font>
      <b/>
      <sz val="16"/>
      <color indexed="8"/>
      <name val="Arial"/>
      <family val="0"/>
    </font>
    <font>
      <sz val="10"/>
      <color indexed="8"/>
      <name val="Arial"/>
      <family val="0"/>
    </font>
    <font>
      <sz val="12"/>
      <color indexed="8"/>
      <name val="Arial"/>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3"/>
        <bgColor indexed="64"/>
      </patternFill>
    </fill>
    <fill>
      <patternFill patternType="solid">
        <fgColor indexed="11"/>
        <bgColor indexed="64"/>
      </patternFill>
    </fill>
    <fill>
      <patternFill patternType="lightGray">
        <fgColor indexed="8"/>
      </patternFill>
    </fill>
    <fill>
      <patternFill patternType="solid">
        <fgColor indexed="13"/>
        <bgColor indexed="64"/>
      </patternFill>
    </fill>
    <fill>
      <patternFill patternType="solid">
        <fgColor indexed="65"/>
        <bgColor indexed="64"/>
      </patternFill>
    </fill>
    <fill>
      <patternFill patternType="solid">
        <fgColor indexed="65"/>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color indexed="63"/>
      </top>
      <bottom style="medium"/>
    </border>
    <border>
      <left style="hair"/>
      <right style="hair"/>
      <top style="hair"/>
      <bottom style="hair"/>
    </border>
    <border>
      <left style="thin"/>
      <right style="thin"/>
      <top style="thin"/>
      <bottom style="thin"/>
    </border>
    <border>
      <left style="hair"/>
      <right style="hair"/>
      <top>
        <color indexed="63"/>
      </top>
      <bottom style="hair"/>
    </border>
    <border>
      <left>
        <color indexed="63"/>
      </left>
      <right>
        <color indexed="63"/>
      </right>
      <top style="hair"/>
      <bottom style="hair"/>
    </border>
    <border>
      <left style="hair"/>
      <right style="hair"/>
      <top style="hair"/>
      <bottom>
        <color indexed="63"/>
      </bottom>
    </border>
    <border>
      <left style="hair"/>
      <right>
        <color indexed="63"/>
      </right>
      <top style="hair"/>
      <bottom style="hair"/>
    </border>
    <border>
      <left>
        <color indexed="63"/>
      </left>
      <right>
        <color indexed="63"/>
      </right>
      <top style="hair"/>
      <bottom>
        <color indexed="63"/>
      </bottom>
    </border>
    <border>
      <left>
        <color indexed="63"/>
      </left>
      <right style="hair"/>
      <top style="hair"/>
      <bottom style="hair"/>
    </border>
    <border>
      <left style="medium"/>
      <right style="thin"/>
      <top style="thin"/>
      <bottom/>
    </border>
    <border>
      <left style="thin"/>
      <right style="thin"/>
      <top style="thin"/>
      <bottom/>
    </border>
    <border>
      <left style="thin"/>
      <right/>
      <top style="thin"/>
      <bottom/>
    </border>
    <border>
      <left>
        <color indexed="63"/>
      </left>
      <right>
        <color indexed="63"/>
      </right>
      <top style="thin"/>
      <bottom style="thin"/>
    </border>
    <border>
      <left style="thin"/>
      <right/>
      <top style="thin"/>
      <bottom style="thin"/>
    </border>
    <border>
      <left style="medium"/>
      <right style="thin"/>
      <top style="medium"/>
      <bottom style="medium"/>
    </border>
    <border>
      <left style="thin"/>
      <right style="thin"/>
      <top>
        <color indexed="63"/>
      </top>
      <bottom style="thin"/>
    </border>
    <border>
      <left style="thin"/>
      <right>
        <color indexed="63"/>
      </right>
      <top>
        <color indexed="63"/>
      </top>
      <bottom style="thin"/>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thin"/>
      <right style="thin"/>
      <top style="medium"/>
      <bottom style="medium"/>
    </border>
    <border>
      <left style="thin"/>
      <right style="medium"/>
      <top style="medium"/>
      <bottom style="medium"/>
    </border>
    <border>
      <left style="medium"/>
      <right style="thin"/>
      <top>
        <color indexed="63"/>
      </top>
      <bottom/>
    </border>
    <border>
      <left style="medium"/>
      <right style="medium"/>
      <top style="thin"/>
      <bottom style="medium"/>
    </border>
    <border>
      <left>
        <color indexed="63"/>
      </left>
      <right style="thin"/>
      <top style="thin"/>
      <bottom style="thin"/>
    </border>
    <border>
      <left>
        <color indexed="63"/>
      </left>
      <right style="thin"/>
      <top style="thin"/>
      <bottom style="medium"/>
    </border>
    <border>
      <left style="medium"/>
      <right style="medium"/>
      <top style="thin"/>
      <bottom style="thin"/>
    </border>
    <border>
      <left style="medium"/>
      <right style="medium"/>
      <top style="medium"/>
      <bottom style="thin"/>
    </border>
    <border>
      <left>
        <color indexed="63"/>
      </left>
      <right style="medium"/>
      <top>
        <color indexed="63"/>
      </top>
      <bottom>
        <color indexed="63"/>
      </bottom>
    </border>
    <border>
      <left>
        <color indexed="63"/>
      </left>
      <right style="thin"/>
      <top>
        <color indexed="63"/>
      </top>
      <bottom style="thin"/>
    </border>
    <border>
      <left>
        <color indexed="63"/>
      </left>
      <right style="thin"/>
      <top style="medium"/>
      <bottom style="thin"/>
    </border>
    <border>
      <left>
        <color indexed="63"/>
      </left>
      <right style="hair"/>
      <top style="medium"/>
      <bottom style="medium"/>
    </border>
    <border>
      <left style="hair"/>
      <right style="hair"/>
      <top style="medium"/>
      <bottom style="medium"/>
    </border>
    <border>
      <left style="hair"/>
      <right style="medium"/>
      <top style="medium"/>
      <bottom style="medium"/>
    </border>
    <border>
      <left style="thin"/>
      <right/>
      <top style="thin"/>
      <bottom style="medium"/>
    </border>
    <border>
      <left>
        <color indexed="63"/>
      </left>
      <right style="thin"/>
      <top style="medium"/>
      <bottom style="medium"/>
    </border>
    <border>
      <left>
        <color indexed="63"/>
      </left>
      <right style="thin"/>
      <top>
        <color indexed="63"/>
      </top>
      <bottom style="medium"/>
    </border>
    <border>
      <left>
        <color indexed="63"/>
      </left>
      <right>
        <color indexed="63"/>
      </right>
      <top>
        <color indexed="63"/>
      </top>
      <bottom style="thin"/>
    </border>
    <border>
      <left style="thin"/>
      <right/>
      <top>
        <color indexed="63"/>
      </top>
      <bottom/>
    </border>
    <border>
      <left style="hair"/>
      <right style="medium"/>
      <top style="hair"/>
      <bottom style="hair"/>
    </border>
    <border>
      <left style="medium"/>
      <right style="hair"/>
      <top>
        <color indexed="63"/>
      </top>
      <bottom style="hair"/>
    </border>
    <border>
      <left style="medium"/>
      <right style="hair"/>
      <top style="hair"/>
      <bottom style="hair"/>
    </border>
    <border>
      <left style="hair"/>
      <right style="medium"/>
      <top style="hair"/>
      <bottom>
        <color indexed="63"/>
      </bottom>
    </border>
    <border>
      <left style="medium"/>
      <right style="hair"/>
      <top style="hair"/>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color indexed="63"/>
      </right>
      <top>
        <color indexed="63"/>
      </top>
      <bottom>
        <color indexed="63"/>
      </bottom>
    </border>
    <border>
      <left style="hair"/>
      <right>
        <color indexed="63"/>
      </right>
      <top>
        <color indexed="63"/>
      </top>
      <bottom style="hair"/>
    </border>
    <border>
      <left style="hair"/>
      <right>
        <color indexed="63"/>
      </right>
      <top style="hair"/>
      <bottom>
        <color indexed="63"/>
      </bottom>
    </border>
    <border>
      <left>
        <color indexed="63"/>
      </left>
      <right style="medium"/>
      <top>
        <color indexed="63"/>
      </top>
      <bottom style="hair"/>
    </border>
    <border>
      <left style="hair"/>
      <right style="medium"/>
      <top>
        <color indexed="63"/>
      </top>
      <bottom style="hair"/>
    </border>
    <border>
      <left>
        <color indexed="63"/>
      </left>
      <right style="medium"/>
      <top style="hair"/>
      <bottom style="hair"/>
    </border>
    <border>
      <left style="medium"/>
      <right>
        <color indexed="63"/>
      </right>
      <top>
        <color indexed="63"/>
      </top>
      <bottom>
        <color indexed="63"/>
      </bottom>
    </border>
    <border>
      <left>
        <color indexed="63"/>
      </left>
      <right>
        <color indexed="63"/>
      </right>
      <top>
        <color indexed="63"/>
      </top>
      <bottom style="hair"/>
    </border>
    <border>
      <left style="hair"/>
      <right style="hair"/>
      <top>
        <color indexed="63"/>
      </top>
      <bottom>
        <color indexed="63"/>
      </bottom>
    </border>
    <border>
      <left>
        <color indexed="63"/>
      </left>
      <right style="thin"/>
      <top style="thin"/>
      <bottom/>
    </border>
    <border>
      <left style="medium"/>
      <right style="hair"/>
      <top style="hair"/>
      <bottom style="medium"/>
    </border>
    <border>
      <left style="hair"/>
      <right style="hair"/>
      <top style="hair"/>
      <bottom style="medium"/>
    </border>
    <border>
      <left>
        <color indexed="63"/>
      </left>
      <right>
        <color indexed="63"/>
      </right>
      <top style="hair"/>
      <bottom style="medium"/>
    </border>
    <border>
      <left>
        <color indexed="63"/>
      </left>
      <right style="medium"/>
      <top style="hair"/>
      <bottom style="medium"/>
    </border>
    <border>
      <left>
        <color indexed="63"/>
      </left>
      <right>
        <color indexed="63"/>
      </right>
      <top style="thin"/>
      <bottom style="medium"/>
    </border>
    <border>
      <left style="thin"/>
      <right>
        <color indexed="63"/>
      </right>
      <top style="medium"/>
      <bottom style="thin"/>
    </border>
    <border>
      <left style="medium"/>
      <right style="thin"/>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hair"/>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thin"/>
      <bottom style="hair"/>
    </border>
    <border>
      <left style="hair"/>
      <right>
        <color indexed="63"/>
      </right>
      <top style="hair"/>
      <bottom style="medium"/>
    </border>
    <border>
      <left>
        <color indexed="63"/>
      </left>
      <right style="hair"/>
      <top style="hair"/>
      <bottom style="medium"/>
    </border>
    <border>
      <left style="thin"/>
      <right style="thin"/>
      <top>
        <color indexed="63"/>
      </top>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thin"/>
      <right>
        <color indexed="63"/>
      </right>
      <top>
        <color indexed="63"/>
      </top>
      <bottom style="medium"/>
    </border>
    <border>
      <left style="thin"/>
      <right style="thin"/>
      <top/>
      <bottom style="medium"/>
    </border>
    <border>
      <left>
        <color indexed="63"/>
      </left>
      <right style="thin"/>
      <top>
        <color indexed="63"/>
      </top>
      <bottom/>
    </border>
    <border>
      <left style="thin"/>
      <right style="thin"/>
      <top style="medium"/>
      <bottom/>
    </border>
    <border>
      <left style="thin"/>
      <right style="medium"/>
      <top style="medium"/>
      <bottom/>
    </border>
    <border>
      <left style="thin"/>
      <right style="medium"/>
      <top>
        <color indexed="63"/>
      </top>
      <bottom>
        <color indexed="63"/>
      </bottom>
    </border>
    <border>
      <left style="thin"/>
      <right style="medium"/>
      <top>
        <color indexed="63"/>
      </top>
      <bottom style="medium"/>
    </border>
    <border>
      <left/>
      <right style="thin"/>
      <top style="medium"/>
      <bottom/>
    </border>
    <border>
      <left>
        <color indexed="63"/>
      </left>
      <right style="hair"/>
      <top>
        <color indexed="63"/>
      </top>
      <bottom style="hair"/>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1" applyNumberFormat="0" applyAlignment="0" applyProtection="0"/>
    <xf numFmtId="0" fontId="51" fillId="0" borderId="2" applyNumberFormat="0" applyFill="0" applyAlignment="0" applyProtection="0"/>
    <xf numFmtId="0" fontId="52" fillId="21" borderId="3"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44" fontId="0" fillId="0" borderId="0" applyFont="0" applyFill="0" applyBorder="0" applyAlignment="0" applyProtection="0"/>
    <xf numFmtId="0" fontId="5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0" fontId="57" fillId="20" borderId="5"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63" fillId="0" borderId="8" applyNumberFormat="0" applyFill="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31" borderId="0" applyNumberFormat="0" applyBorder="0" applyAlignment="0" applyProtection="0"/>
    <xf numFmtId="0" fontId="66"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649">
    <xf numFmtId="0" fontId="0" fillId="0" borderId="0" xfId="0" applyAlignment="1">
      <alignment/>
    </xf>
    <xf numFmtId="3" fontId="0" fillId="0" borderId="0" xfId="0" applyNumberFormat="1" applyAlignment="1">
      <alignment/>
    </xf>
    <xf numFmtId="2" fontId="0" fillId="0" borderId="0" xfId="0" applyNumberFormat="1" applyAlignment="1">
      <alignment/>
    </xf>
    <xf numFmtId="0" fontId="0" fillId="0" borderId="0" xfId="0" applyAlignment="1">
      <alignment vertical="top"/>
    </xf>
    <xf numFmtId="0" fontId="4" fillId="0" borderId="0" xfId="0" applyFont="1" applyAlignment="1">
      <alignment horizontal="center"/>
    </xf>
    <xf numFmtId="0" fontId="5" fillId="0" borderId="0" xfId="0" applyFont="1" applyAlignment="1">
      <alignment horizontal="center" vertical="top"/>
    </xf>
    <xf numFmtId="0" fontId="1" fillId="0" borderId="0" xfId="0" applyFont="1" applyAlignment="1">
      <alignment/>
    </xf>
    <xf numFmtId="0" fontId="7" fillId="0" borderId="0" xfId="0" applyFont="1" applyAlignment="1">
      <alignment horizontal="centerContinuous"/>
    </xf>
    <xf numFmtId="2" fontId="7" fillId="0" borderId="0" xfId="0" applyNumberFormat="1" applyFont="1" applyAlignment="1">
      <alignment horizontal="centerContinuous"/>
    </xf>
    <xf numFmtId="0" fontId="0" fillId="0" borderId="10" xfId="0" applyBorder="1" applyAlignment="1">
      <alignment/>
    </xf>
    <xf numFmtId="0" fontId="0" fillId="0" borderId="11" xfId="0" applyBorder="1" applyAlignment="1">
      <alignment horizontal="center" vertical="center"/>
    </xf>
    <xf numFmtId="2" fontId="0" fillId="0" borderId="10" xfId="0" applyNumberFormat="1" applyBorder="1" applyAlignment="1">
      <alignment/>
    </xf>
    <xf numFmtId="0" fontId="5" fillId="0" borderId="12" xfId="0" applyFont="1" applyBorder="1" applyAlignment="1">
      <alignment horizontal="center" vertical="top"/>
    </xf>
    <xf numFmtId="0" fontId="4" fillId="0" borderId="12" xfId="0" applyFont="1" applyBorder="1" applyAlignment="1">
      <alignment horizontal="center"/>
    </xf>
    <xf numFmtId="0" fontId="5" fillId="0" borderId="0" xfId="0" applyFont="1" applyBorder="1" applyAlignment="1">
      <alignment horizontal="center" vertical="top"/>
    </xf>
    <xf numFmtId="0" fontId="0" fillId="0" borderId="0" xfId="0" applyBorder="1" applyAlignment="1">
      <alignment/>
    </xf>
    <xf numFmtId="0" fontId="4" fillId="0" borderId="0" xfId="0" applyFont="1" applyBorder="1" applyAlignment="1">
      <alignment horizontal="center"/>
    </xf>
    <xf numFmtId="2" fontId="0" fillId="0" borderId="0" xfId="0" applyNumberFormat="1" applyBorder="1" applyAlignment="1">
      <alignment/>
    </xf>
    <xf numFmtId="0" fontId="0" fillId="0" borderId="12" xfId="0" applyBorder="1" applyAlignment="1">
      <alignment horizontal="justify" vertical="top" wrapText="1"/>
    </xf>
    <xf numFmtId="0" fontId="0" fillId="0" borderId="0" xfId="0" applyBorder="1" applyAlignment="1">
      <alignment vertical="top" wrapText="1"/>
    </xf>
    <xf numFmtId="0" fontId="6" fillId="0" borderId="0" xfId="0" applyFont="1" applyBorder="1" applyAlignment="1">
      <alignment horizontal="center" vertical="top"/>
    </xf>
    <xf numFmtId="2" fontId="8" fillId="0" borderId="11" xfId="0" applyNumberFormat="1" applyFont="1" applyBorder="1" applyAlignment="1">
      <alignment horizontal="center" vertical="center"/>
    </xf>
    <xf numFmtId="0" fontId="0" fillId="0" borderId="0" xfId="0" applyFont="1" applyBorder="1" applyAlignment="1">
      <alignment horizontal="center"/>
    </xf>
    <xf numFmtId="0" fontId="0" fillId="0" borderId="0" xfId="0" applyFont="1" applyBorder="1" applyAlignment="1">
      <alignment/>
    </xf>
    <xf numFmtId="0" fontId="0" fillId="0" borderId="0" xfId="0" applyAlignment="1">
      <alignment horizontal="left"/>
    </xf>
    <xf numFmtId="0" fontId="1" fillId="0" borderId="0" xfId="0" applyFont="1" applyAlignment="1">
      <alignment horizontal="left"/>
    </xf>
    <xf numFmtId="0" fontId="0" fillId="0" borderId="0" xfId="0" applyAlignment="1">
      <alignment horizontal="left" vertical="top"/>
    </xf>
    <xf numFmtId="4" fontId="0" fillId="0" borderId="12" xfId="0" applyNumberFormat="1" applyBorder="1" applyAlignment="1">
      <alignment/>
    </xf>
    <xf numFmtId="0" fontId="9" fillId="0" borderId="0" xfId="0" applyFont="1" applyAlignment="1">
      <alignment horizontal="center" vertical="top"/>
    </xf>
    <xf numFmtId="0" fontId="9" fillId="0" borderId="0" xfId="0" applyFont="1" applyAlignment="1">
      <alignment/>
    </xf>
    <xf numFmtId="0" fontId="9" fillId="0" borderId="0" xfId="0" applyFont="1" applyAlignment="1">
      <alignment horizontal="center"/>
    </xf>
    <xf numFmtId="2" fontId="9" fillId="0" borderId="0" xfId="0" applyNumberFormat="1" applyFont="1" applyAlignment="1">
      <alignment/>
    </xf>
    <xf numFmtId="0" fontId="9" fillId="0" borderId="10" xfId="0" applyFont="1" applyBorder="1" applyAlignment="1">
      <alignment horizontal="center"/>
    </xf>
    <xf numFmtId="0" fontId="9" fillId="0" borderId="11" xfId="0" applyFont="1" applyBorder="1" applyAlignment="1">
      <alignment horizontal="center" vertical="top"/>
    </xf>
    <xf numFmtId="0" fontId="0" fillId="0" borderId="0" xfId="0" applyBorder="1" applyAlignment="1">
      <alignment vertical="top"/>
    </xf>
    <xf numFmtId="0" fontId="0" fillId="0" borderId="0" xfId="0" applyBorder="1" applyAlignment="1">
      <alignment horizontal="left" vertical="top"/>
    </xf>
    <xf numFmtId="0" fontId="8" fillId="0" borderId="0" xfId="0" applyFont="1" applyAlignment="1">
      <alignment vertical="top"/>
    </xf>
    <xf numFmtId="0" fontId="8" fillId="0" borderId="0" xfId="0" applyFont="1" applyAlignment="1">
      <alignment horizontal="left" vertical="top"/>
    </xf>
    <xf numFmtId="0" fontId="0" fillId="0" borderId="0" xfId="0" applyBorder="1" applyAlignment="1">
      <alignment horizontal="left"/>
    </xf>
    <xf numFmtId="0" fontId="6" fillId="0" borderId="0" xfId="0" applyFont="1" applyAlignment="1" quotePrefix="1">
      <alignment horizontal="center"/>
    </xf>
    <xf numFmtId="0" fontId="6" fillId="33" borderId="13" xfId="0" applyFont="1" applyFill="1" applyBorder="1" applyAlignment="1">
      <alignment horizontal="center" vertical="top"/>
    </xf>
    <xf numFmtId="0" fontId="1" fillId="33" borderId="12" xfId="0" applyFont="1" applyFill="1" applyBorder="1" applyAlignment="1">
      <alignment vertical="top" wrapText="1"/>
    </xf>
    <xf numFmtId="0" fontId="6" fillId="34" borderId="14" xfId="0" applyFont="1" applyFill="1" applyBorder="1" applyAlignment="1">
      <alignment horizontal="center" vertical="top"/>
    </xf>
    <xf numFmtId="0" fontId="1" fillId="0" borderId="0" xfId="0" applyFont="1" applyBorder="1" applyAlignment="1">
      <alignment horizontal="right" vertical="top" wrapText="1"/>
    </xf>
    <xf numFmtId="0" fontId="0" fillId="0" borderId="12" xfId="0" applyFont="1" applyFill="1" applyBorder="1" applyAlignment="1">
      <alignment horizontal="justify" vertical="top" wrapText="1"/>
    </xf>
    <xf numFmtId="0" fontId="4" fillId="0" borderId="12" xfId="0" applyFont="1" applyFill="1" applyBorder="1" applyAlignment="1">
      <alignment horizontal="center"/>
    </xf>
    <xf numFmtId="0" fontId="0" fillId="0" borderId="12" xfId="0" applyFont="1" applyBorder="1" applyAlignment="1">
      <alignment horizontal="center"/>
    </xf>
    <xf numFmtId="0" fontId="5" fillId="0" borderId="12" xfId="0" applyFont="1" applyFill="1" applyBorder="1" applyAlignment="1">
      <alignment horizontal="center" vertical="top"/>
    </xf>
    <xf numFmtId="0" fontId="0" fillId="0" borderId="12" xfId="0" applyFont="1" applyFill="1" applyBorder="1" applyAlignment="1">
      <alignment horizontal="left" vertical="top" wrapText="1"/>
    </xf>
    <xf numFmtId="0" fontId="4" fillId="0" borderId="12" xfId="0" applyFont="1" applyFill="1" applyBorder="1" applyAlignment="1">
      <alignment horizontal="center" wrapText="1"/>
    </xf>
    <xf numFmtId="0" fontId="1" fillId="0" borderId="15" xfId="0" applyFont="1" applyFill="1" applyBorder="1" applyAlignment="1">
      <alignment horizontal="left" vertical="top" wrapText="1"/>
    </xf>
    <xf numFmtId="0" fontId="5" fillId="0" borderId="14" xfId="0" applyFont="1" applyFill="1" applyBorder="1" applyAlignment="1">
      <alignment horizontal="center" vertical="top"/>
    </xf>
    <xf numFmtId="0" fontId="4" fillId="0" borderId="16" xfId="0" applyFont="1" applyFill="1" applyBorder="1" applyAlignment="1">
      <alignment horizontal="center" wrapText="1"/>
    </xf>
    <xf numFmtId="0" fontId="0" fillId="0" borderId="15" xfId="0" applyFont="1" applyBorder="1" applyAlignment="1">
      <alignment horizontal="right" vertical="top" wrapText="1"/>
    </xf>
    <xf numFmtId="174" fontId="0" fillId="0" borderId="12" xfId="0" applyNumberFormat="1" applyBorder="1" applyAlignment="1">
      <alignment horizontal="right" vertical="top" wrapText="1"/>
    </xf>
    <xf numFmtId="174" fontId="1" fillId="0" borderId="12" xfId="0" applyNumberFormat="1" applyFont="1" applyBorder="1" applyAlignment="1">
      <alignment horizontal="right" vertical="top" wrapText="1"/>
    </xf>
    <xf numFmtId="0" fontId="1" fillId="0" borderId="17" xfId="0" applyFont="1" applyFill="1" applyBorder="1" applyAlignment="1">
      <alignment vertical="top" wrapText="1"/>
    </xf>
    <xf numFmtId="0" fontId="0" fillId="0" borderId="18" xfId="0" applyFont="1" applyBorder="1" applyAlignment="1">
      <alignment horizontal="right" vertical="top" wrapText="1"/>
    </xf>
    <xf numFmtId="3" fontId="0" fillId="0" borderId="19" xfId="0" applyNumberFormat="1" applyBorder="1" applyAlignment="1">
      <alignment/>
    </xf>
    <xf numFmtId="0" fontId="1" fillId="0" borderId="15" xfId="0" applyFont="1" applyFill="1" applyBorder="1" applyAlignment="1">
      <alignment horizontal="right" vertical="top" wrapText="1"/>
    </xf>
    <xf numFmtId="0" fontId="0" fillId="0" borderId="12" xfId="0" applyNumberFormat="1" applyFill="1" applyBorder="1" applyAlignment="1">
      <alignment horizontal="justify" vertical="top" wrapText="1"/>
    </xf>
    <xf numFmtId="174" fontId="0" fillId="0" borderId="12" xfId="0" applyNumberFormat="1" applyFont="1" applyFill="1" applyBorder="1" applyAlignment="1">
      <alignment/>
    </xf>
    <xf numFmtId="174" fontId="10" fillId="34" borderId="12" xfId="0" applyNumberFormat="1" applyFont="1" applyFill="1" applyBorder="1" applyAlignment="1">
      <alignment horizontal="right" vertical="top" wrapText="1"/>
    </xf>
    <xf numFmtId="174" fontId="0" fillId="0" borderId="16" xfId="0" applyNumberFormat="1" applyFont="1" applyFill="1" applyBorder="1" applyAlignment="1">
      <alignment/>
    </xf>
    <xf numFmtId="0" fontId="1" fillId="0" borderId="0" xfId="0" applyFont="1" applyAlignment="1">
      <alignment horizontal="center"/>
    </xf>
    <xf numFmtId="0" fontId="0" fillId="0" borderId="0" xfId="0" applyFont="1" applyAlignment="1">
      <alignment/>
    </xf>
    <xf numFmtId="0" fontId="12" fillId="0" borderId="0" xfId="0" applyFont="1" applyBorder="1" applyAlignment="1">
      <alignment horizontal="center" wrapText="1"/>
    </xf>
    <xf numFmtId="175" fontId="12" fillId="0" borderId="0" xfId="0" applyNumberFormat="1" applyFont="1" applyBorder="1" applyAlignment="1">
      <alignment horizontal="center" wrapText="1"/>
    </xf>
    <xf numFmtId="44" fontId="14" fillId="0" borderId="0" xfId="0" applyNumberFormat="1" applyFont="1" applyAlignment="1">
      <alignment/>
    </xf>
    <xf numFmtId="0" fontId="0" fillId="0" borderId="0" xfId="0" applyFill="1" applyAlignment="1">
      <alignment/>
    </xf>
    <xf numFmtId="0" fontId="0" fillId="0" borderId="12" xfId="0" applyNumberFormat="1" applyFont="1" applyFill="1" applyBorder="1" applyAlignment="1">
      <alignment horizontal="justify" vertical="top" wrapText="1"/>
    </xf>
    <xf numFmtId="0" fontId="0" fillId="0" borderId="0" xfId="0" applyFont="1" applyAlignment="1">
      <alignment/>
    </xf>
    <xf numFmtId="0" fontId="0" fillId="0" borderId="12" xfId="0" applyFont="1" applyFill="1" applyBorder="1" applyAlignment="1">
      <alignment horizontal="justify" vertical="top" wrapText="1"/>
    </xf>
    <xf numFmtId="0" fontId="0" fillId="0" borderId="12" xfId="0" applyFont="1" applyBorder="1" applyAlignment="1">
      <alignment/>
    </xf>
    <xf numFmtId="0" fontId="8" fillId="0" borderId="0" xfId="0" applyFont="1" applyAlignment="1">
      <alignment/>
    </xf>
    <xf numFmtId="0" fontId="15" fillId="0" borderId="0" xfId="0" applyFont="1" applyAlignment="1">
      <alignment/>
    </xf>
    <xf numFmtId="4" fontId="8" fillId="0" borderId="0" xfId="0" applyNumberFormat="1" applyFont="1" applyAlignment="1">
      <alignment/>
    </xf>
    <xf numFmtId="0" fontId="8" fillId="0" borderId="0" xfId="0" applyFont="1" applyBorder="1" applyAlignment="1">
      <alignment/>
    </xf>
    <xf numFmtId="4" fontId="8" fillId="0" borderId="0" xfId="0" applyNumberFormat="1" applyFont="1" applyBorder="1" applyAlignment="1">
      <alignment/>
    </xf>
    <xf numFmtId="3" fontId="8" fillId="0" borderId="0" xfId="0" applyNumberFormat="1" applyFont="1" applyAlignment="1">
      <alignment/>
    </xf>
    <xf numFmtId="0" fontId="8" fillId="0" borderId="0" xfId="0" applyFont="1" applyAlignment="1">
      <alignment vertical="top"/>
    </xf>
    <xf numFmtId="4" fontId="15" fillId="0" borderId="0" xfId="0" applyNumberFormat="1" applyFont="1" applyAlignment="1">
      <alignment/>
    </xf>
    <xf numFmtId="0" fontId="5" fillId="0" borderId="0" xfId="0" applyFont="1" applyAlignment="1">
      <alignment/>
    </xf>
    <xf numFmtId="49" fontId="6" fillId="0" borderId="20" xfId="0" applyNumberFormat="1" applyFont="1" applyFill="1" applyBorder="1" applyAlignment="1">
      <alignment horizontal="center" vertical="center"/>
    </xf>
    <xf numFmtId="0" fontId="6" fillId="0" borderId="21" xfId="0" applyFont="1" applyFill="1" applyBorder="1" applyAlignment="1">
      <alignment horizontal="center" vertical="center"/>
    </xf>
    <xf numFmtId="0" fontId="5" fillId="0" borderId="22" xfId="0" applyFont="1" applyFill="1" applyBorder="1" applyAlignment="1">
      <alignment horizontal="left" vertical="center" wrapText="1"/>
    </xf>
    <xf numFmtId="4" fontId="0" fillId="0" borderId="23" xfId="0" applyNumberFormat="1" applyFont="1" applyFill="1" applyBorder="1" applyAlignment="1">
      <alignment horizontal="center" vertical="center" wrapText="1"/>
    </xf>
    <xf numFmtId="44" fontId="0" fillId="0" borderId="13" xfId="44" applyFont="1" applyFill="1" applyBorder="1" applyAlignment="1">
      <alignment horizontal="center" vertical="center"/>
    </xf>
    <xf numFmtId="0" fontId="6" fillId="0" borderId="13" xfId="0" applyFont="1" applyFill="1" applyBorder="1" applyAlignment="1">
      <alignment horizontal="center" vertical="center"/>
    </xf>
    <xf numFmtId="0" fontId="5" fillId="0" borderId="24" xfId="0" applyFont="1" applyFill="1" applyBorder="1" applyAlignment="1">
      <alignment horizontal="left" vertical="center" wrapText="1"/>
    </xf>
    <xf numFmtId="0" fontId="16" fillId="0" borderId="25" xfId="0" applyFont="1" applyBorder="1" applyAlignment="1">
      <alignment horizontal="center" vertical="center" wrapText="1"/>
    </xf>
    <xf numFmtId="49" fontId="13" fillId="35" borderId="26" xfId="0" applyNumberFormat="1" applyFont="1" applyFill="1" applyBorder="1" applyAlignment="1">
      <alignment horizontal="center" vertical="center" wrapText="1"/>
    </xf>
    <xf numFmtId="0" fontId="14" fillId="35" borderId="26" xfId="0" applyFont="1" applyFill="1" applyBorder="1" applyAlignment="1">
      <alignment horizontal="center" vertical="center"/>
    </xf>
    <xf numFmtId="0" fontId="14" fillId="35" borderId="27" xfId="0" applyFont="1" applyFill="1" applyBorder="1" applyAlignment="1" applyProtection="1">
      <alignment horizontal="center" vertical="center"/>
      <protection/>
    </xf>
    <xf numFmtId="1" fontId="17" fillId="35" borderId="28" xfId="0" applyNumberFormat="1" applyFont="1" applyFill="1" applyBorder="1" applyAlignment="1">
      <alignment horizontal="center" vertical="center"/>
    </xf>
    <xf numFmtId="44" fontId="17" fillId="35" borderId="26" xfId="44" applyFont="1" applyFill="1" applyBorder="1" applyAlignment="1">
      <alignment horizontal="center" vertical="center"/>
    </xf>
    <xf numFmtId="44" fontId="17" fillId="35" borderId="29" xfId="44" applyFont="1" applyFill="1" applyBorder="1" applyAlignment="1">
      <alignment horizontal="center" vertical="center"/>
    </xf>
    <xf numFmtId="49" fontId="13" fillId="35" borderId="21" xfId="0" applyNumberFormat="1" applyFont="1" applyFill="1" applyBorder="1" applyAlignment="1">
      <alignment horizontal="center" vertical="center" wrapText="1"/>
    </xf>
    <xf numFmtId="0" fontId="14" fillId="35" borderId="21" xfId="0" applyFont="1" applyFill="1" applyBorder="1" applyAlignment="1">
      <alignment horizontal="center" vertical="center"/>
    </xf>
    <xf numFmtId="0" fontId="14" fillId="35" borderId="22" xfId="0" applyFont="1" applyFill="1" applyBorder="1" applyAlignment="1" applyProtection="1">
      <alignment horizontal="center" vertical="center"/>
      <protection/>
    </xf>
    <xf numFmtId="1" fontId="17" fillId="35" borderId="20" xfId="0" applyNumberFormat="1" applyFont="1" applyFill="1" applyBorder="1" applyAlignment="1">
      <alignment horizontal="center" vertical="center"/>
    </xf>
    <xf numFmtId="1" fontId="17" fillId="35" borderId="21" xfId="0" applyNumberFormat="1" applyFont="1" applyFill="1" applyBorder="1" applyAlignment="1">
      <alignment horizontal="center" vertical="center"/>
    </xf>
    <xf numFmtId="1" fontId="17" fillId="35" borderId="30" xfId="0" applyNumberFormat="1" applyFont="1" applyFill="1" applyBorder="1" applyAlignment="1">
      <alignment horizontal="center" vertical="center"/>
    </xf>
    <xf numFmtId="44" fontId="17" fillId="35" borderId="21" xfId="44" applyFont="1" applyFill="1" applyBorder="1" applyAlignment="1">
      <alignment horizontal="center" vertical="center"/>
    </xf>
    <xf numFmtId="44" fontId="17" fillId="35" borderId="30" xfId="44" applyFont="1" applyFill="1" applyBorder="1" applyAlignment="1">
      <alignment horizontal="center" vertical="center"/>
    </xf>
    <xf numFmtId="49" fontId="13" fillId="0" borderId="31" xfId="0" applyNumberFormat="1" applyFont="1" applyFill="1" applyBorder="1" applyAlignment="1">
      <alignment horizontal="center" vertical="center" wrapText="1"/>
    </xf>
    <xf numFmtId="0" fontId="14" fillId="0" borderId="32" xfId="0" applyFont="1" applyFill="1" applyBorder="1" applyAlignment="1">
      <alignment horizontal="center" vertical="center"/>
    </xf>
    <xf numFmtId="0" fontId="14" fillId="0" borderId="33" xfId="0" applyFont="1" applyFill="1" applyBorder="1" applyAlignment="1" applyProtection="1">
      <alignment horizontal="center" vertical="center"/>
      <protection/>
    </xf>
    <xf numFmtId="1" fontId="17" fillId="35" borderId="31" xfId="0" applyNumberFormat="1" applyFont="1" applyFill="1" applyBorder="1" applyAlignment="1">
      <alignment horizontal="center" vertical="center"/>
    </xf>
    <xf numFmtId="44" fontId="17" fillId="35" borderId="32" xfId="44" applyFont="1" applyFill="1" applyBorder="1" applyAlignment="1">
      <alignment horizontal="center" vertical="center"/>
    </xf>
    <xf numFmtId="44" fontId="17" fillId="35" borderId="33" xfId="44" applyFont="1" applyFill="1" applyBorder="1" applyAlignment="1">
      <alignment horizontal="center" vertical="center"/>
    </xf>
    <xf numFmtId="49" fontId="13" fillId="35" borderId="34" xfId="0" applyNumberFormat="1" applyFont="1" applyFill="1" applyBorder="1" applyAlignment="1">
      <alignment horizontal="center" vertical="center" wrapText="1"/>
    </xf>
    <xf numFmtId="0" fontId="14" fillId="35" borderId="13" xfId="0" applyFont="1" applyFill="1" applyBorder="1" applyAlignment="1">
      <alignment horizontal="center" vertical="center"/>
    </xf>
    <xf numFmtId="0" fontId="14" fillId="35" borderId="35" xfId="0" applyFont="1" applyFill="1" applyBorder="1" applyAlignment="1" applyProtection="1">
      <alignment horizontal="center" vertical="center"/>
      <protection/>
    </xf>
    <xf numFmtId="1" fontId="17" fillId="35" borderId="34" xfId="0" applyNumberFormat="1" applyFont="1" applyFill="1" applyBorder="1" applyAlignment="1">
      <alignment horizontal="center" vertical="center"/>
    </xf>
    <xf numFmtId="44" fontId="17" fillId="35" borderId="13" xfId="44" applyFont="1" applyFill="1" applyBorder="1" applyAlignment="1">
      <alignment horizontal="center" vertical="center"/>
    </xf>
    <xf numFmtId="44" fontId="17" fillId="35" borderId="35" xfId="44" applyFont="1" applyFill="1" applyBorder="1" applyAlignment="1">
      <alignment horizontal="center" vertical="center"/>
    </xf>
    <xf numFmtId="49" fontId="13" fillId="0" borderId="34" xfId="0" applyNumberFormat="1" applyFont="1" applyFill="1" applyBorder="1" applyAlignment="1">
      <alignment horizontal="center" vertical="center" wrapText="1"/>
    </xf>
    <xf numFmtId="0" fontId="14" fillId="0" borderId="13" xfId="0" applyFont="1" applyFill="1" applyBorder="1" applyAlignment="1">
      <alignment horizontal="center" vertical="center"/>
    </xf>
    <xf numFmtId="0" fontId="14" fillId="0" borderId="35" xfId="0" applyFont="1" applyFill="1" applyBorder="1" applyAlignment="1" applyProtection="1">
      <alignment horizontal="center" vertical="center"/>
      <protection/>
    </xf>
    <xf numFmtId="0" fontId="14" fillId="0" borderId="21" xfId="0" applyFont="1" applyFill="1" applyBorder="1" applyAlignment="1">
      <alignment horizontal="center" vertical="center"/>
    </xf>
    <xf numFmtId="0" fontId="14" fillId="0" borderId="30" xfId="0" applyFont="1" applyFill="1" applyBorder="1" applyAlignment="1" applyProtection="1">
      <alignment horizontal="center" vertical="center"/>
      <protection/>
    </xf>
    <xf numFmtId="1" fontId="17" fillId="0" borderId="34" xfId="0" applyNumberFormat="1" applyFont="1" applyFill="1" applyBorder="1" applyAlignment="1">
      <alignment horizontal="center" vertical="center"/>
    </xf>
    <xf numFmtId="44" fontId="17" fillId="0" borderId="13" xfId="44" applyFont="1" applyFill="1" applyBorder="1" applyAlignment="1">
      <alignment horizontal="center" vertical="center"/>
    </xf>
    <xf numFmtId="44" fontId="17" fillId="0" borderId="35" xfId="44" applyFont="1" applyFill="1" applyBorder="1" applyAlignment="1">
      <alignment horizontal="center" vertical="center"/>
    </xf>
    <xf numFmtId="0" fontId="14" fillId="0" borderId="13"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35" borderId="13" xfId="0" applyFont="1" applyFill="1" applyBorder="1" applyAlignment="1">
      <alignment horizontal="center" vertical="center" wrapText="1"/>
    </xf>
    <xf numFmtId="0" fontId="14" fillId="35" borderId="30" xfId="0" applyFont="1" applyFill="1" applyBorder="1" applyAlignment="1" applyProtection="1">
      <alignment horizontal="center" vertical="center"/>
      <protection/>
    </xf>
    <xf numFmtId="0" fontId="14" fillId="0" borderId="36" xfId="0" applyFont="1" applyFill="1" applyBorder="1" applyAlignment="1">
      <alignment horizontal="center" vertical="center"/>
    </xf>
    <xf numFmtId="0" fontId="14" fillId="0" borderId="37" xfId="0" applyFont="1" applyFill="1" applyBorder="1" applyAlignment="1" applyProtection="1">
      <alignment horizontal="center" vertical="center"/>
      <protection/>
    </xf>
    <xf numFmtId="44" fontId="17" fillId="35" borderId="36" xfId="44" applyFont="1" applyFill="1" applyBorder="1" applyAlignment="1">
      <alignment horizontal="center" vertical="center"/>
    </xf>
    <xf numFmtId="44" fontId="17" fillId="35" borderId="37" xfId="44" applyFont="1" applyFill="1" applyBorder="1" applyAlignment="1">
      <alignment horizontal="center" vertical="center"/>
    </xf>
    <xf numFmtId="44" fontId="17" fillId="0" borderId="36" xfId="44" applyFont="1" applyFill="1" applyBorder="1" applyAlignment="1">
      <alignment horizontal="center" vertical="center"/>
    </xf>
    <xf numFmtId="44" fontId="17" fillId="0" borderId="37" xfId="44" applyFont="1" applyFill="1" applyBorder="1" applyAlignment="1">
      <alignment horizontal="center" vertical="center"/>
    </xf>
    <xf numFmtId="0" fontId="14" fillId="0" borderId="24" xfId="0" applyFont="1" applyFill="1" applyBorder="1" applyAlignment="1" applyProtection="1">
      <alignment horizontal="center" vertical="center"/>
      <protection/>
    </xf>
    <xf numFmtId="0" fontId="14" fillId="35" borderId="24" xfId="0" applyFont="1" applyFill="1" applyBorder="1" applyAlignment="1" applyProtection="1">
      <alignment horizontal="center" vertical="center"/>
      <protection/>
    </xf>
    <xf numFmtId="0" fontId="14" fillId="36" borderId="13" xfId="0" applyFont="1" applyFill="1" applyBorder="1" applyAlignment="1">
      <alignment horizontal="center" vertical="center"/>
    </xf>
    <xf numFmtId="0" fontId="14" fillId="37" borderId="24" xfId="0" applyFont="1" applyFill="1" applyBorder="1" applyAlignment="1" applyProtection="1">
      <alignment horizontal="center" vertical="center"/>
      <protection/>
    </xf>
    <xf numFmtId="0" fontId="14" fillId="33" borderId="13" xfId="0" applyFont="1" applyFill="1" applyBorder="1" applyAlignment="1">
      <alignment horizontal="center" vertical="center"/>
    </xf>
    <xf numFmtId="0" fontId="14" fillId="0" borderId="24" xfId="0" applyFont="1" applyFill="1" applyBorder="1" applyAlignment="1">
      <alignment horizontal="center" vertical="center"/>
    </xf>
    <xf numFmtId="0" fontId="14" fillId="37" borderId="24" xfId="0" applyFont="1" applyFill="1" applyBorder="1" applyAlignment="1">
      <alignment horizontal="center" vertical="center"/>
    </xf>
    <xf numFmtId="0" fontId="14" fillId="35" borderId="24" xfId="0" applyFont="1" applyFill="1" applyBorder="1" applyAlignment="1">
      <alignment horizontal="center" vertical="center"/>
    </xf>
    <xf numFmtId="44" fontId="17" fillId="37" borderId="13" xfId="44" applyFont="1" applyFill="1" applyBorder="1" applyAlignment="1">
      <alignment horizontal="center" vertical="center"/>
    </xf>
    <xf numFmtId="44" fontId="17" fillId="37" borderId="35" xfId="44" applyFont="1" applyFill="1" applyBorder="1" applyAlignment="1">
      <alignment horizontal="center" vertical="center"/>
    </xf>
    <xf numFmtId="0" fontId="16" fillId="0" borderId="25" xfId="0" applyFont="1" applyBorder="1" applyAlignment="1">
      <alignment horizontal="left" vertical="center" wrapText="1"/>
    </xf>
    <xf numFmtId="49" fontId="14" fillId="0" borderId="34" xfId="0" applyNumberFormat="1" applyFont="1" applyFill="1" applyBorder="1" applyAlignment="1">
      <alignment horizontal="center" vertical="center" wrapText="1"/>
    </xf>
    <xf numFmtId="1" fontId="14" fillId="0" borderId="34" xfId="0" applyNumberFormat="1" applyFont="1" applyFill="1" applyBorder="1" applyAlignment="1">
      <alignment horizontal="center" vertical="center"/>
    </xf>
    <xf numFmtId="44" fontId="14" fillId="0" borderId="13" xfId="44" applyFont="1" applyFill="1" applyBorder="1" applyAlignment="1">
      <alignment horizontal="center" vertical="center"/>
    </xf>
    <xf numFmtId="44" fontId="14" fillId="0" borderId="35" xfId="44" applyFont="1" applyFill="1" applyBorder="1" applyAlignment="1">
      <alignment horizontal="center" vertical="center"/>
    </xf>
    <xf numFmtId="1" fontId="14" fillId="35" borderId="34" xfId="0" applyNumberFormat="1" applyFont="1" applyFill="1" applyBorder="1" applyAlignment="1">
      <alignment horizontal="center" vertical="center"/>
    </xf>
    <xf numFmtId="44" fontId="11" fillId="35" borderId="0" xfId="44" applyFont="1" applyFill="1" applyBorder="1" applyAlignment="1">
      <alignment horizontal="center" vertical="center"/>
    </xf>
    <xf numFmtId="44" fontId="14" fillId="35" borderId="35" xfId="44" applyFont="1" applyFill="1" applyBorder="1" applyAlignment="1">
      <alignment horizontal="center" vertical="center"/>
    </xf>
    <xf numFmtId="44" fontId="14" fillId="35" borderId="13" xfId="44" applyFont="1" applyFill="1" applyBorder="1" applyAlignment="1">
      <alignment horizontal="center" vertical="center"/>
    </xf>
    <xf numFmtId="44" fontId="14" fillId="0" borderId="13" xfId="44" applyFont="1" applyBorder="1" applyAlignment="1">
      <alignment horizontal="center" vertical="center"/>
    </xf>
    <xf numFmtId="1" fontId="14" fillId="0" borderId="20" xfId="0" applyNumberFormat="1" applyFont="1" applyFill="1" applyBorder="1" applyAlignment="1">
      <alignment horizontal="center" vertical="center"/>
    </xf>
    <xf numFmtId="44" fontId="14" fillId="0" borderId="21" xfId="44" applyFont="1" applyFill="1" applyBorder="1" applyAlignment="1">
      <alignment horizontal="center" vertical="center"/>
    </xf>
    <xf numFmtId="44" fontId="14" fillId="0" borderId="30" xfId="44" applyFont="1" applyFill="1" applyBorder="1" applyAlignment="1">
      <alignment horizontal="center" vertical="center"/>
    </xf>
    <xf numFmtId="1" fontId="14" fillId="0" borderId="28" xfId="0" applyNumberFormat="1" applyFont="1" applyFill="1" applyBorder="1" applyAlignment="1">
      <alignment horizontal="center" vertical="center"/>
    </xf>
    <xf numFmtId="44" fontId="14" fillId="0" borderId="26" xfId="44" applyFont="1" applyFill="1" applyBorder="1" applyAlignment="1">
      <alignment horizontal="center" vertical="center"/>
    </xf>
    <xf numFmtId="44" fontId="14" fillId="0" borderId="29" xfId="44" applyFont="1" applyFill="1" applyBorder="1" applyAlignment="1">
      <alignment horizontal="center" vertical="center"/>
    </xf>
    <xf numFmtId="49" fontId="14" fillId="35" borderId="34" xfId="0" applyNumberFormat="1" applyFont="1" applyFill="1" applyBorder="1" applyAlignment="1">
      <alignment horizontal="center" vertical="center" wrapText="1"/>
    </xf>
    <xf numFmtId="1" fontId="14" fillId="37" borderId="34" xfId="0" applyNumberFormat="1" applyFont="1" applyFill="1" applyBorder="1" applyAlignment="1">
      <alignment horizontal="center" vertical="center"/>
    </xf>
    <xf numFmtId="1" fontId="14" fillId="35" borderId="20" xfId="0" applyNumberFormat="1" applyFont="1" applyFill="1" applyBorder="1" applyAlignment="1">
      <alignment horizontal="center" vertical="center"/>
    </xf>
    <xf numFmtId="44" fontId="14" fillId="35" borderId="21" xfId="44" applyFont="1" applyFill="1" applyBorder="1" applyAlignment="1">
      <alignment horizontal="center" vertical="center"/>
    </xf>
    <xf numFmtId="44" fontId="14" fillId="35" borderId="30" xfId="44" applyFont="1" applyFill="1" applyBorder="1" applyAlignment="1">
      <alignment horizontal="center" vertical="center"/>
    </xf>
    <xf numFmtId="1" fontId="14" fillId="35" borderId="28" xfId="0" applyNumberFormat="1" applyFont="1" applyFill="1" applyBorder="1" applyAlignment="1">
      <alignment horizontal="center" vertical="center"/>
    </xf>
    <xf numFmtId="44" fontId="14" fillId="35" borderId="26" xfId="44" applyFont="1" applyFill="1" applyBorder="1" applyAlignment="1">
      <alignment horizontal="center" vertical="center"/>
    </xf>
    <xf numFmtId="44" fontId="14" fillId="35" borderId="29" xfId="44" applyFont="1" applyFill="1" applyBorder="1" applyAlignment="1">
      <alignment horizontal="center" vertical="center"/>
    </xf>
    <xf numFmtId="49" fontId="14" fillId="0" borderId="38" xfId="0" applyNumberFormat="1" applyFont="1" applyFill="1" applyBorder="1" applyAlignment="1">
      <alignment horizontal="center" vertical="center" wrapText="1"/>
    </xf>
    <xf numFmtId="1" fontId="14" fillId="35" borderId="38" xfId="0" applyNumberFormat="1" applyFont="1" applyFill="1" applyBorder="1" applyAlignment="1">
      <alignment horizontal="center" vertical="center"/>
    </xf>
    <xf numFmtId="44" fontId="14" fillId="35" borderId="36" xfId="44" applyFont="1" applyFill="1" applyBorder="1" applyAlignment="1">
      <alignment horizontal="center" vertical="center"/>
    </xf>
    <xf numFmtId="44" fontId="14" fillId="35" borderId="37" xfId="44" applyFont="1" applyFill="1" applyBorder="1" applyAlignment="1">
      <alignment horizontal="center" vertical="center"/>
    </xf>
    <xf numFmtId="1" fontId="14" fillId="0" borderId="38" xfId="0" applyNumberFormat="1" applyFont="1" applyFill="1" applyBorder="1" applyAlignment="1">
      <alignment horizontal="center" vertical="center"/>
    </xf>
    <xf numFmtId="44" fontId="14" fillId="0" borderId="36" xfId="44" applyFont="1" applyFill="1" applyBorder="1" applyAlignment="1">
      <alignment horizontal="center" vertical="center"/>
    </xf>
    <xf numFmtId="44" fontId="14" fillId="0" borderId="37" xfId="44" applyFont="1" applyFill="1" applyBorder="1" applyAlignment="1">
      <alignment horizontal="center" vertical="center"/>
    </xf>
    <xf numFmtId="49" fontId="14" fillId="35" borderId="28" xfId="0" applyNumberFormat="1" applyFont="1" applyFill="1" applyBorder="1" applyAlignment="1">
      <alignment horizontal="center" vertical="center" wrapText="1"/>
    </xf>
    <xf numFmtId="49" fontId="14" fillId="37" borderId="34" xfId="0" applyNumberFormat="1" applyFont="1" applyFill="1" applyBorder="1" applyAlignment="1">
      <alignment horizontal="center" vertical="center" wrapText="1"/>
    </xf>
    <xf numFmtId="44" fontId="14" fillId="37" borderId="13" xfId="44" applyFont="1" applyFill="1" applyBorder="1" applyAlignment="1">
      <alignment horizontal="center" vertical="center"/>
    </xf>
    <xf numFmtId="44" fontId="14" fillId="37" borderId="35" xfId="44" applyFont="1" applyFill="1" applyBorder="1" applyAlignment="1">
      <alignment horizontal="center" vertical="center"/>
    </xf>
    <xf numFmtId="49" fontId="14" fillId="38" borderId="20" xfId="0" applyNumberFormat="1" applyFont="1" applyFill="1" applyBorder="1" applyAlignment="1">
      <alignment horizontal="center" vertical="center" wrapText="1"/>
    </xf>
    <xf numFmtId="0" fontId="14" fillId="38" borderId="21" xfId="0" applyFont="1" applyFill="1" applyBorder="1" applyAlignment="1">
      <alignment horizontal="center" vertical="center"/>
    </xf>
    <xf numFmtId="0" fontId="14" fillId="38" borderId="22" xfId="0" applyFont="1" applyFill="1" applyBorder="1" applyAlignment="1">
      <alignment horizontal="center" vertical="center"/>
    </xf>
    <xf numFmtId="1" fontId="14" fillId="37" borderId="20" xfId="0" applyNumberFormat="1" applyFont="1" applyFill="1" applyBorder="1" applyAlignment="1">
      <alignment horizontal="center" vertical="center"/>
    </xf>
    <xf numFmtId="44" fontId="14" fillId="37" borderId="21" xfId="44" applyFont="1" applyFill="1" applyBorder="1" applyAlignment="1">
      <alignment horizontal="center" vertical="center"/>
    </xf>
    <xf numFmtId="44" fontId="14" fillId="37" borderId="30" xfId="44" applyFont="1" applyFill="1" applyBorder="1" applyAlignment="1">
      <alignment horizontal="center" vertical="center"/>
    </xf>
    <xf numFmtId="1" fontId="14" fillId="38" borderId="20" xfId="0" applyNumberFormat="1" applyFont="1" applyFill="1" applyBorder="1" applyAlignment="1">
      <alignment horizontal="center" vertical="center"/>
    </xf>
    <xf numFmtId="1" fontId="18" fillId="0" borderId="25" xfId="0" applyNumberFormat="1" applyFont="1" applyFill="1" applyBorder="1" applyAlignment="1">
      <alignment horizontal="center" vertical="center"/>
    </xf>
    <xf numFmtId="44" fontId="18" fillId="0" borderId="39" xfId="44" applyFont="1" applyFill="1" applyBorder="1" applyAlignment="1">
      <alignment horizontal="center" vertical="center"/>
    </xf>
    <xf numFmtId="44" fontId="18" fillId="0" borderId="40" xfId="44" applyFont="1" applyFill="1" applyBorder="1" applyAlignment="1">
      <alignment horizontal="center" vertical="center"/>
    </xf>
    <xf numFmtId="49" fontId="6" fillId="0" borderId="41" xfId="0" applyNumberFormat="1" applyFont="1" applyFill="1" applyBorder="1" applyAlignment="1">
      <alignment horizontal="center" vertical="center"/>
    </xf>
    <xf numFmtId="49" fontId="6" fillId="0" borderId="42" xfId="0" applyNumberFormat="1" applyFont="1" applyFill="1" applyBorder="1" applyAlignment="1">
      <alignment horizontal="center" vertical="center"/>
    </xf>
    <xf numFmtId="49" fontId="14" fillId="0" borderId="43" xfId="0" applyNumberFormat="1" applyFont="1" applyFill="1" applyBorder="1" applyAlignment="1">
      <alignment horizontal="center" vertical="center" wrapText="1"/>
    </xf>
    <xf numFmtId="49" fontId="14" fillId="0" borderId="44" xfId="0" applyNumberFormat="1" applyFont="1" applyFill="1" applyBorder="1" applyAlignment="1">
      <alignment horizontal="center" vertical="center" wrapText="1"/>
    </xf>
    <xf numFmtId="49" fontId="14" fillId="35" borderId="43" xfId="0" applyNumberFormat="1" applyFont="1" applyFill="1" applyBorder="1" applyAlignment="1">
      <alignment horizontal="center" vertical="center" wrapText="1"/>
    </xf>
    <xf numFmtId="49" fontId="6" fillId="0" borderId="45" xfId="0" applyNumberFormat="1" applyFont="1" applyFill="1" applyBorder="1" applyAlignment="1">
      <alignment horizontal="center" vertical="center"/>
    </xf>
    <xf numFmtId="1" fontId="17" fillId="36" borderId="34" xfId="0" applyNumberFormat="1" applyFont="1" applyFill="1" applyBorder="1" applyAlignment="1">
      <alignment horizontal="center" vertical="center"/>
    </xf>
    <xf numFmtId="44" fontId="17" fillId="37" borderId="21" xfId="44" applyFont="1" applyFill="1" applyBorder="1" applyAlignment="1">
      <alignment horizontal="center" vertical="center"/>
    </xf>
    <xf numFmtId="1" fontId="14" fillId="0" borderId="31" xfId="0" applyNumberFormat="1" applyFont="1" applyFill="1" applyBorder="1" applyAlignment="1">
      <alignment horizontal="center" vertical="center"/>
    </xf>
    <xf numFmtId="44" fontId="14" fillId="0" borderId="32" xfId="44" applyFont="1" applyFill="1" applyBorder="1" applyAlignment="1">
      <alignment horizontal="center" vertical="center"/>
    </xf>
    <xf numFmtId="44" fontId="14" fillId="0" borderId="33" xfId="44" applyFont="1" applyFill="1" applyBorder="1" applyAlignment="1">
      <alignment horizontal="center" vertical="center"/>
    </xf>
    <xf numFmtId="1" fontId="14" fillId="35" borderId="34" xfId="0" applyNumberFormat="1" applyFont="1" applyFill="1" applyBorder="1" applyAlignment="1">
      <alignment horizontal="center" vertical="center"/>
    </xf>
    <xf numFmtId="44" fontId="14" fillId="35" borderId="13" xfId="44" applyFont="1" applyFill="1" applyBorder="1" applyAlignment="1">
      <alignment horizontal="center" vertical="center"/>
    </xf>
    <xf numFmtId="44" fontId="14" fillId="35" borderId="35" xfId="44" applyFont="1" applyFill="1" applyBorder="1" applyAlignment="1">
      <alignment horizontal="center" vertical="center"/>
    </xf>
    <xf numFmtId="1" fontId="14" fillId="0" borderId="34" xfId="0" applyNumberFormat="1" applyFont="1" applyFill="1" applyBorder="1" applyAlignment="1">
      <alignment horizontal="center" vertical="center"/>
    </xf>
    <xf numFmtId="44" fontId="14" fillId="0" borderId="13" xfId="44" applyFont="1" applyFill="1" applyBorder="1" applyAlignment="1">
      <alignment horizontal="center" vertical="center"/>
    </xf>
    <xf numFmtId="44" fontId="14" fillId="0" borderId="35" xfId="44" applyFont="1" applyFill="1" applyBorder="1" applyAlignment="1">
      <alignment horizontal="center" vertical="center"/>
    </xf>
    <xf numFmtId="1" fontId="14" fillId="37" borderId="34" xfId="0" applyNumberFormat="1" applyFont="1" applyFill="1" applyBorder="1" applyAlignment="1">
      <alignment horizontal="center" vertical="center"/>
    </xf>
    <xf numFmtId="1" fontId="14" fillId="0" borderId="38" xfId="0" applyNumberFormat="1" applyFont="1" applyFill="1" applyBorder="1" applyAlignment="1">
      <alignment horizontal="center" vertical="center"/>
    </xf>
    <xf numFmtId="44" fontId="14" fillId="0" borderId="37" xfId="44" applyFont="1" applyFill="1" applyBorder="1" applyAlignment="1">
      <alignment horizontal="center" vertical="center"/>
    </xf>
    <xf numFmtId="1" fontId="17" fillId="37" borderId="20" xfId="0" applyNumberFormat="1" applyFont="1" applyFill="1" applyBorder="1" applyAlignment="1">
      <alignment horizontal="center" vertical="center"/>
    </xf>
    <xf numFmtId="49" fontId="6" fillId="0" borderId="46" xfId="0" applyNumberFormat="1" applyFont="1" applyFill="1" applyBorder="1" applyAlignment="1">
      <alignment horizontal="center" vertical="center"/>
    </xf>
    <xf numFmtId="44" fontId="14" fillId="0" borderId="36" xfId="44" applyFont="1" applyFill="1" applyBorder="1" applyAlignment="1">
      <alignment horizontal="center" vertical="center"/>
    </xf>
    <xf numFmtId="2" fontId="17" fillId="35" borderId="28" xfId="0" applyNumberFormat="1" applyFont="1" applyFill="1" applyBorder="1" applyAlignment="1">
      <alignment horizontal="center" vertical="center"/>
    </xf>
    <xf numFmtId="2" fontId="17" fillId="35" borderId="0" xfId="0" applyNumberFormat="1" applyFont="1" applyFill="1" applyBorder="1" applyAlignment="1">
      <alignment horizontal="center" vertical="center"/>
    </xf>
    <xf numFmtId="2" fontId="17" fillId="35" borderId="47" xfId="0" applyNumberFormat="1" applyFont="1" applyFill="1" applyBorder="1" applyAlignment="1">
      <alignment horizontal="center" vertical="center"/>
    </xf>
    <xf numFmtId="2" fontId="17" fillId="35" borderId="34" xfId="0" applyNumberFormat="1" applyFont="1" applyFill="1" applyBorder="1" applyAlignment="1">
      <alignment horizontal="center" vertical="center"/>
    </xf>
    <xf numFmtId="2" fontId="17" fillId="0" borderId="34" xfId="0" applyNumberFormat="1" applyFont="1" applyFill="1" applyBorder="1" applyAlignment="1">
      <alignment horizontal="center" vertical="center"/>
    </xf>
    <xf numFmtId="2" fontId="17" fillId="0" borderId="0" xfId="0" applyNumberFormat="1" applyFont="1" applyFill="1" applyBorder="1" applyAlignment="1">
      <alignment horizontal="center" vertical="center"/>
    </xf>
    <xf numFmtId="2" fontId="17" fillId="0" borderId="47" xfId="0" applyNumberFormat="1" applyFont="1" applyFill="1" applyBorder="1" applyAlignment="1">
      <alignment horizontal="center" vertical="center"/>
    </xf>
    <xf numFmtId="2" fontId="17" fillId="37" borderId="34" xfId="0" applyNumberFormat="1" applyFont="1" applyFill="1" applyBorder="1" applyAlignment="1">
      <alignment horizontal="center" vertical="center"/>
    </xf>
    <xf numFmtId="2" fontId="17" fillId="35" borderId="38" xfId="0" applyNumberFormat="1" applyFont="1" applyFill="1" applyBorder="1" applyAlignment="1">
      <alignment horizontal="center" vertical="center"/>
    </xf>
    <xf numFmtId="2" fontId="17" fillId="37" borderId="38" xfId="0" applyNumberFormat="1" applyFont="1" applyFill="1" applyBorder="1" applyAlignment="1">
      <alignment horizontal="center" vertical="center"/>
    </xf>
    <xf numFmtId="49" fontId="14" fillId="37" borderId="43" xfId="0" applyNumberFormat="1" applyFont="1" applyFill="1" applyBorder="1" applyAlignment="1">
      <alignment horizontal="center" vertical="center" wrapText="1"/>
    </xf>
    <xf numFmtId="49" fontId="14" fillId="35" borderId="48" xfId="0" applyNumberFormat="1" applyFont="1" applyFill="1" applyBorder="1" applyAlignment="1">
      <alignment horizontal="center" vertical="center" wrapText="1"/>
    </xf>
    <xf numFmtId="44" fontId="0" fillId="0" borderId="0" xfId="44" applyFont="1" applyAlignment="1">
      <alignment/>
    </xf>
    <xf numFmtId="44" fontId="7" fillId="0" borderId="0" xfId="44" applyFont="1" applyAlignment="1">
      <alignment horizontal="centerContinuous"/>
    </xf>
    <xf numFmtId="44" fontId="0" fillId="0" borderId="12" xfId="44" applyFont="1" applyFill="1" applyBorder="1" applyAlignment="1">
      <alignment/>
    </xf>
    <xf numFmtId="44" fontId="0" fillId="0" borderId="0" xfId="44" applyFont="1" applyBorder="1" applyAlignment="1">
      <alignment/>
    </xf>
    <xf numFmtId="1" fontId="7" fillId="0" borderId="25" xfId="0" applyNumberFormat="1" applyFont="1" applyFill="1" applyBorder="1" applyAlignment="1">
      <alignment horizontal="center" vertical="center"/>
    </xf>
    <xf numFmtId="44" fontId="7" fillId="0" borderId="39" xfId="44" applyFont="1" applyFill="1" applyBorder="1" applyAlignment="1">
      <alignment horizontal="center" vertical="center"/>
    </xf>
    <xf numFmtId="44" fontId="7" fillId="0" borderId="40" xfId="44" applyFont="1" applyFill="1" applyBorder="1" applyAlignment="1">
      <alignment horizontal="center" vertical="center"/>
    </xf>
    <xf numFmtId="1" fontId="10" fillId="0" borderId="25" xfId="0" applyNumberFormat="1" applyFont="1" applyFill="1" applyBorder="1" applyAlignment="1">
      <alignment horizontal="center" vertical="center"/>
    </xf>
    <xf numFmtId="44" fontId="10" fillId="0" borderId="39" xfId="44" applyFont="1" applyFill="1" applyBorder="1" applyAlignment="1">
      <alignment horizontal="center" vertical="center"/>
    </xf>
    <xf numFmtId="44" fontId="10" fillId="0" borderId="40" xfId="44" applyFont="1" applyFill="1" applyBorder="1" applyAlignment="1">
      <alignment horizontal="center" vertical="center"/>
    </xf>
    <xf numFmtId="2" fontId="10" fillId="0" borderId="38" xfId="0" applyNumberFormat="1" applyFont="1" applyFill="1" applyBorder="1" applyAlignment="1">
      <alignment horizontal="center" vertical="center"/>
    </xf>
    <xf numFmtId="44" fontId="10" fillId="0" borderId="36" xfId="44" applyFont="1" applyFill="1" applyBorder="1" applyAlignment="1">
      <alignment horizontal="center" vertical="center"/>
    </xf>
    <xf numFmtId="44" fontId="10" fillId="0" borderId="37" xfId="44" applyFont="1" applyFill="1" applyBorder="1" applyAlignment="1">
      <alignment horizontal="center" vertical="center"/>
    </xf>
    <xf numFmtId="0" fontId="0" fillId="0" borderId="14" xfId="0" applyFont="1" applyBorder="1" applyAlignment="1">
      <alignment/>
    </xf>
    <xf numFmtId="44" fontId="13" fillId="0" borderId="0" xfId="44" applyFont="1" applyAlignment="1">
      <alignment/>
    </xf>
    <xf numFmtId="0" fontId="1" fillId="0" borderId="14" xfId="0" applyNumberFormat="1" applyFont="1" applyFill="1" applyBorder="1" applyAlignment="1">
      <alignment horizontal="right" vertical="top" wrapText="1"/>
    </xf>
    <xf numFmtId="0" fontId="11" fillId="0" borderId="17" xfId="0" applyFont="1" applyFill="1" applyBorder="1" applyAlignment="1">
      <alignment vertical="top" wrapText="1"/>
    </xf>
    <xf numFmtId="0" fontId="11" fillId="0" borderId="15" xfId="0" applyFont="1" applyFill="1" applyBorder="1" applyAlignment="1">
      <alignment vertical="top" wrapText="1"/>
    </xf>
    <xf numFmtId="0" fontId="11" fillId="0" borderId="19" xfId="0" applyFont="1" applyFill="1" applyBorder="1" applyAlignment="1">
      <alignment vertical="top" wrapText="1"/>
    </xf>
    <xf numFmtId="0" fontId="1" fillId="0" borderId="15" xfId="0" applyFont="1" applyFill="1" applyBorder="1" applyAlignment="1">
      <alignment vertical="top" wrapText="1"/>
    </xf>
    <xf numFmtId="0" fontId="0" fillId="0" borderId="15" xfId="0" applyFont="1" applyBorder="1" applyAlignment="1">
      <alignment vertical="top" wrapText="1"/>
    </xf>
    <xf numFmtId="0" fontId="1" fillId="0" borderId="19" xfId="0" applyFont="1" applyFill="1" applyBorder="1" applyAlignment="1">
      <alignment vertical="top" wrapText="1"/>
    </xf>
    <xf numFmtId="0" fontId="0" fillId="0" borderId="16" xfId="0" applyFont="1" applyBorder="1" applyAlignment="1">
      <alignment/>
    </xf>
    <xf numFmtId="0" fontId="0" fillId="0" borderId="16" xfId="0" applyNumberFormat="1" applyFill="1" applyBorder="1" applyAlignment="1">
      <alignment horizontal="justify" vertical="top" wrapText="1"/>
    </xf>
    <xf numFmtId="0" fontId="1" fillId="0" borderId="15" xfId="0" applyFont="1" applyBorder="1" applyAlignment="1">
      <alignment vertical="top" wrapText="1"/>
    </xf>
    <xf numFmtId="0" fontId="1" fillId="0" borderId="19" xfId="0" applyFont="1" applyBorder="1" applyAlignment="1">
      <alignment vertical="top" wrapText="1"/>
    </xf>
    <xf numFmtId="0" fontId="0" fillId="0" borderId="17" xfId="0" applyBorder="1" applyAlignment="1">
      <alignment horizontal="justify" vertical="top" wrapText="1"/>
    </xf>
    <xf numFmtId="0" fontId="0" fillId="0" borderId="15" xfId="0" applyBorder="1" applyAlignment="1">
      <alignment horizontal="justify" vertical="top" wrapText="1"/>
    </xf>
    <xf numFmtId="0" fontId="1" fillId="0" borderId="14" xfId="0" applyFont="1" applyFill="1" applyBorder="1" applyAlignment="1">
      <alignment horizontal="justify" vertical="top" wrapText="1"/>
    </xf>
    <xf numFmtId="0" fontId="1" fillId="0" borderId="12" xfId="0" applyFont="1" applyBorder="1" applyAlignment="1">
      <alignment vertical="top" wrapText="1"/>
    </xf>
    <xf numFmtId="0" fontId="10" fillId="34" borderId="15" xfId="0" applyFont="1" applyFill="1" applyBorder="1" applyAlignment="1">
      <alignment vertical="top" wrapText="1"/>
    </xf>
    <xf numFmtId="0" fontId="10" fillId="34" borderId="19" xfId="0" applyFont="1" applyFill="1" applyBorder="1" applyAlignment="1">
      <alignment vertical="top" wrapText="1"/>
    </xf>
    <xf numFmtId="0" fontId="1" fillId="0" borderId="17" xfId="0" applyFont="1" applyFill="1" applyBorder="1" applyAlignment="1">
      <alignment horizontal="right" vertical="top" wrapText="1"/>
    </xf>
    <xf numFmtId="44" fontId="0" fillId="0" borderId="12" xfId="44" applyFont="1" applyBorder="1" applyAlignment="1">
      <alignment/>
    </xf>
    <xf numFmtId="0" fontId="0" fillId="0" borderId="12" xfId="0" applyFont="1" applyBorder="1" applyAlignment="1">
      <alignment vertical="center" wrapText="1"/>
    </xf>
    <xf numFmtId="0" fontId="0" fillId="38" borderId="0" xfId="0" applyFill="1" applyAlignment="1">
      <alignment/>
    </xf>
    <xf numFmtId="49" fontId="14" fillId="0" borderId="13" xfId="0" applyNumberFormat="1" applyFont="1" applyFill="1" applyBorder="1" applyAlignment="1">
      <alignment horizontal="center" vertical="center" wrapText="1"/>
    </xf>
    <xf numFmtId="49" fontId="6" fillId="0" borderId="31" xfId="0" applyNumberFormat="1" applyFont="1" applyFill="1" applyBorder="1" applyAlignment="1">
      <alignment horizontal="center" vertical="center"/>
    </xf>
    <xf numFmtId="49" fontId="14" fillId="0" borderId="32" xfId="0" applyNumberFormat="1" applyFont="1" applyFill="1" applyBorder="1" applyAlignment="1">
      <alignment horizontal="center" vertical="center" wrapText="1"/>
    </xf>
    <xf numFmtId="44" fontId="14" fillId="0" borderId="32" xfId="44" applyFont="1" applyFill="1" applyBorder="1" applyAlignment="1">
      <alignment horizontal="center" vertical="center"/>
    </xf>
    <xf numFmtId="44" fontId="14" fillId="0" borderId="33" xfId="44" applyFont="1" applyFill="1" applyBorder="1" applyAlignment="1">
      <alignment horizontal="center" vertical="center"/>
    </xf>
    <xf numFmtId="49" fontId="6" fillId="0" borderId="34" xfId="0" applyNumberFormat="1" applyFont="1" applyFill="1" applyBorder="1" applyAlignment="1">
      <alignment horizontal="center" vertical="center"/>
    </xf>
    <xf numFmtId="49" fontId="6" fillId="38" borderId="38" xfId="0" applyNumberFormat="1" applyFont="1" applyFill="1" applyBorder="1" applyAlignment="1">
      <alignment horizontal="center" vertical="center"/>
    </xf>
    <xf numFmtId="49" fontId="14" fillId="37" borderId="36" xfId="0" applyNumberFormat="1" applyFont="1" applyFill="1" applyBorder="1" applyAlignment="1">
      <alignment horizontal="center" vertical="center" wrapText="1"/>
    </xf>
    <xf numFmtId="0" fontId="14" fillId="37" borderId="36" xfId="0" applyFont="1" applyFill="1" applyBorder="1" applyAlignment="1">
      <alignment horizontal="center" vertical="center"/>
    </xf>
    <xf numFmtId="44" fontId="14" fillId="38" borderId="36" xfId="44" applyFont="1" applyFill="1" applyBorder="1" applyAlignment="1">
      <alignment horizontal="center" vertical="center"/>
    </xf>
    <xf numFmtId="44" fontId="14" fillId="37" borderId="37" xfId="44" applyFont="1" applyFill="1" applyBorder="1" applyAlignment="1">
      <alignment horizontal="center" vertical="center"/>
    </xf>
    <xf numFmtId="1" fontId="14" fillId="0" borderId="49" xfId="0" applyNumberFormat="1" applyFont="1" applyFill="1" applyBorder="1" applyAlignment="1">
      <alignment horizontal="center" vertical="center"/>
    </xf>
    <xf numFmtId="1" fontId="14" fillId="37" borderId="44" xfId="0" applyNumberFormat="1" applyFont="1" applyFill="1" applyBorder="1" applyAlignment="1">
      <alignment horizontal="center" vertical="center"/>
    </xf>
    <xf numFmtId="0" fontId="14" fillId="37" borderId="37" xfId="0" applyFont="1" applyFill="1" applyBorder="1" applyAlignment="1" applyProtection="1">
      <alignment horizontal="center" vertical="center"/>
      <protection/>
    </xf>
    <xf numFmtId="4" fontId="14" fillId="0" borderId="23" xfId="0" applyNumberFormat="1" applyFont="1" applyFill="1" applyBorder="1" applyAlignment="1">
      <alignment horizontal="center" vertical="center" wrapText="1"/>
    </xf>
    <xf numFmtId="0" fontId="7" fillId="0" borderId="13" xfId="0" applyFont="1" applyFill="1" applyBorder="1" applyAlignment="1">
      <alignment horizontal="center" vertical="center"/>
    </xf>
    <xf numFmtId="4" fontId="14" fillId="0" borderId="48" xfId="0" applyNumberFormat="1" applyFont="1" applyFill="1" applyBorder="1" applyAlignment="1">
      <alignment horizontal="center" vertical="center" wrapText="1"/>
    </xf>
    <xf numFmtId="4" fontId="21" fillId="0" borderId="50" xfId="0" applyNumberFormat="1" applyFont="1" applyBorder="1" applyAlignment="1">
      <alignment horizontal="center" vertical="center" wrapText="1"/>
    </xf>
    <xf numFmtId="4" fontId="21" fillId="0" borderId="51" xfId="0" applyNumberFormat="1" applyFont="1" applyBorder="1" applyAlignment="1">
      <alignment horizontal="center" vertical="center" wrapText="1"/>
    </xf>
    <xf numFmtId="44" fontId="21" fillId="0" borderId="52" xfId="44" applyFont="1" applyBorder="1" applyAlignment="1">
      <alignment horizontal="center" vertical="center" wrapText="1"/>
    </xf>
    <xf numFmtId="4" fontId="0" fillId="0" borderId="13" xfId="0" applyNumberFormat="1" applyFont="1" applyFill="1" applyBorder="1" applyAlignment="1">
      <alignment horizontal="center" vertical="center" wrapText="1"/>
    </xf>
    <xf numFmtId="49" fontId="6" fillId="0" borderId="38" xfId="0" applyNumberFormat="1" applyFont="1" applyFill="1" applyBorder="1" applyAlignment="1">
      <alignment horizontal="center" vertical="center"/>
    </xf>
    <xf numFmtId="0" fontId="7" fillId="0" borderId="36" xfId="0" applyFont="1" applyFill="1" applyBorder="1" applyAlignment="1">
      <alignment horizontal="center" vertical="center"/>
    </xf>
    <xf numFmtId="2" fontId="0" fillId="0" borderId="12" xfId="0" applyNumberFormat="1" applyFont="1" applyBorder="1" applyAlignment="1">
      <alignment/>
    </xf>
    <xf numFmtId="0" fontId="0" fillId="0" borderId="0" xfId="0" applyAlignment="1">
      <alignment horizontal="right"/>
    </xf>
    <xf numFmtId="0" fontId="1" fillId="33" borderId="12" xfId="0" applyFont="1" applyFill="1" applyBorder="1" applyAlignment="1">
      <alignment horizontal="right" vertical="top" wrapText="1"/>
    </xf>
    <xf numFmtId="0" fontId="0" fillId="0" borderId="12" xfId="0" applyNumberFormat="1" applyFont="1" applyFill="1" applyBorder="1" applyAlignment="1">
      <alignment horizontal="right" vertical="top" wrapText="1"/>
    </xf>
    <xf numFmtId="0" fontId="0" fillId="0" borderId="12" xfId="0" applyFont="1" applyBorder="1" applyAlignment="1">
      <alignment horizontal="right"/>
    </xf>
    <xf numFmtId="0" fontId="0" fillId="0" borderId="12" xfId="0" applyFont="1" applyFill="1" applyBorder="1" applyAlignment="1">
      <alignment horizontal="right" vertical="top" wrapText="1"/>
    </xf>
    <xf numFmtId="0" fontId="0" fillId="0" borderId="12" xfId="0" applyFont="1" applyBorder="1" applyAlignment="1">
      <alignment horizontal="right" vertical="center" wrapText="1"/>
    </xf>
    <xf numFmtId="0" fontId="0" fillId="0" borderId="12" xfId="0" applyNumberFormat="1" applyFill="1" applyBorder="1" applyAlignment="1">
      <alignment horizontal="right" vertical="top" wrapText="1"/>
    </xf>
    <xf numFmtId="0" fontId="0" fillId="0" borderId="16" xfId="0" applyFont="1" applyBorder="1" applyAlignment="1">
      <alignment horizontal="right"/>
    </xf>
    <xf numFmtId="0" fontId="0" fillId="0" borderId="16" xfId="0" applyNumberFormat="1" applyFill="1" applyBorder="1" applyAlignment="1">
      <alignment horizontal="right" vertical="top" wrapText="1"/>
    </xf>
    <xf numFmtId="0" fontId="0" fillId="0" borderId="12" xfId="0" applyBorder="1" applyAlignment="1">
      <alignment horizontal="right" vertical="top" wrapText="1"/>
    </xf>
    <xf numFmtId="0" fontId="0" fillId="0" borderId="15" xfId="0" applyBorder="1" applyAlignment="1">
      <alignment horizontal="right" vertical="top" wrapText="1"/>
    </xf>
    <xf numFmtId="0" fontId="11" fillId="0" borderId="15" xfId="0" applyFont="1" applyFill="1" applyBorder="1" applyAlignment="1">
      <alignment horizontal="right" vertical="top" wrapText="1"/>
    </xf>
    <xf numFmtId="0" fontId="0" fillId="0" borderId="0" xfId="0" applyBorder="1" applyAlignment="1">
      <alignment horizontal="right"/>
    </xf>
    <xf numFmtId="44" fontId="0" fillId="0" borderId="16" xfId="44" applyFont="1" applyBorder="1" applyAlignment="1">
      <alignment/>
    </xf>
    <xf numFmtId="44" fontId="0" fillId="0" borderId="16" xfId="44" applyFont="1" applyFill="1" applyBorder="1" applyAlignment="1">
      <alignment horizontal="justify" vertical="top" wrapText="1"/>
    </xf>
    <xf numFmtId="0" fontId="10" fillId="0" borderId="0" xfId="0" applyFont="1" applyFill="1" applyBorder="1" applyAlignment="1">
      <alignment horizontal="center" vertical="top" wrapText="1"/>
    </xf>
    <xf numFmtId="174" fontId="10" fillId="0" borderId="0" xfId="0" applyNumberFormat="1" applyFont="1" applyFill="1" applyBorder="1" applyAlignment="1">
      <alignment horizontal="right" vertical="top" wrapText="1"/>
    </xf>
    <xf numFmtId="0" fontId="10" fillId="0" borderId="0" xfId="0" applyFont="1" applyFill="1" applyBorder="1" applyAlignment="1">
      <alignment vertical="top" wrapText="1"/>
    </xf>
    <xf numFmtId="44" fontId="17" fillId="35" borderId="27" xfId="44" applyFont="1" applyFill="1" applyBorder="1" applyAlignment="1">
      <alignment horizontal="center" vertical="center"/>
    </xf>
    <xf numFmtId="44" fontId="17" fillId="35" borderId="24" xfId="44" applyFont="1" applyFill="1" applyBorder="1" applyAlignment="1">
      <alignment horizontal="center" vertical="center"/>
    </xf>
    <xf numFmtId="44" fontId="17" fillId="0" borderId="24" xfId="44" applyFont="1" applyFill="1" applyBorder="1" applyAlignment="1">
      <alignment horizontal="center" vertical="center"/>
    </xf>
    <xf numFmtId="44" fontId="17" fillId="37" borderId="24" xfId="44" applyFont="1" applyFill="1" applyBorder="1" applyAlignment="1">
      <alignment horizontal="center" vertical="center"/>
    </xf>
    <xf numFmtId="44" fontId="17" fillId="37" borderId="22" xfId="44" applyFont="1" applyFill="1" applyBorder="1" applyAlignment="1">
      <alignment horizontal="center" vertical="center"/>
    </xf>
    <xf numFmtId="0" fontId="0" fillId="38" borderId="0" xfId="0" applyFill="1" applyBorder="1" applyAlignment="1">
      <alignment/>
    </xf>
    <xf numFmtId="0" fontId="14" fillId="0" borderId="35" xfId="0" applyFont="1" applyFill="1" applyBorder="1" applyAlignment="1">
      <alignment horizontal="center" vertical="center" wrapText="1"/>
    </xf>
    <xf numFmtId="0" fontId="14" fillId="0" borderId="37" xfId="0" applyFont="1" applyFill="1" applyBorder="1" applyAlignment="1">
      <alignment horizontal="center" vertical="center" wrapText="1"/>
    </xf>
    <xf numFmtId="0" fontId="1" fillId="0" borderId="12" xfId="0" applyNumberFormat="1" applyFont="1" applyFill="1" applyBorder="1" applyAlignment="1">
      <alignment horizontal="right" vertical="top" wrapText="1"/>
    </xf>
    <xf numFmtId="0" fontId="1" fillId="0" borderId="12" xfId="0" applyFont="1" applyFill="1" applyBorder="1" applyAlignment="1">
      <alignment horizontal="right" vertical="top" wrapText="1"/>
    </xf>
    <xf numFmtId="0" fontId="1" fillId="0" borderId="12" xfId="0" applyFont="1" applyFill="1" applyBorder="1" applyAlignment="1">
      <alignment horizontal="justify" vertical="top" wrapText="1"/>
    </xf>
    <xf numFmtId="174" fontId="1" fillId="0" borderId="19" xfId="0" applyNumberFormat="1" applyFont="1" applyBorder="1" applyAlignment="1">
      <alignment horizontal="right" vertical="top" wrapText="1"/>
    </xf>
    <xf numFmtId="0" fontId="5" fillId="0" borderId="17" xfId="0" applyFont="1" applyBorder="1" applyAlignment="1">
      <alignment horizontal="center" vertical="top"/>
    </xf>
    <xf numFmtId="0" fontId="0" fillId="0" borderId="15" xfId="0" applyBorder="1" applyAlignment="1">
      <alignment/>
    </xf>
    <xf numFmtId="44" fontId="0" fillId="0" borderId="19" xfId="44" applyFont="1" applyBorder="1" applyAlignment="1">
      <alignment/>
    </xf>
    <xf numFmtId="0" fontId="0" fillId="0" borderId="12" xfId="0" applyBorder="1" applyAlignment="1">
      <alignment/>
    </xf>
    <xf numFmtId="0" fontId="0" fillId="0" borderId="12" xfId="0" applyBorder="1" applyAlignment="1">
      <alignment horizontal="right"/>
    </xf>
    <xf numFmtId="49" fontId="6" fillId="38" borderId="45" xfId="0" applyNumberFormat="1" applyFont="1" applyFill="1" applyBorder="1" applyAlignment="1">
      <alignment horizontal="center" vertical="center"/>
    </xf>
    <xf numFmtId="0" fontId="14" fillId="37" borderId="13" xfId="0" applyFont="1" applyFill="1" applyBorder="1" applyAlignment="1">
      <alignment horizontal="center" vertical="center"/>
    </xf>
    <xf numFmtId="0" fontId="14" fillId="37" borderId="35" xfId="0" applyFont="1" applyFill="1" applyBorder="1" applyAlignment="1" applyProtection="1">
      <alignment horizontal="center" vertical="center"/>
      <protection/>
    </xf>
    <xf numFmtId="44" fontId="14" fillId="38" borderId="13" xfId="44" applyFont="1" applyFill="1" applyBorder="1" applyAlignment="1">
      <alignment horizontal="center" vertical="center"/>
    </xf>
    <xf numFmtId="0" fontId="5" fillId="0" borderId="3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6" fillId="0" borderId="36" xfId="0" applyFont="1" applyFill="1" applyBorder="1" applyAlignment="1">
      <alignment horizontal="center" vertical="center"/>
    </xf>
    <xf numFmtId="0" fontId="5" fillId="0" borderId="53" xfId="0" applyFont="1" applyFill="1" applyBorder="1" applyAlignment="1">
      <alignment horizontal="left" vertical="center" wrapText="1"/>
    </xf>
    <xf numFmtId="0" fontId="5" fillId="0" borderId="37" xfId="0" applyFont="1" applyFill="1" applyBorder="1" applyAlignment="1">
      <alignment horizontal="center" vertical="center" wrapText="1"/>
    </xf>
    <xf numFmtId="4" fontId="0" fillId="0" borderId="32" xfId="0" applyNumberFormat="1" applyFont="1" applyFill="1" applyBorder="1" applyAlignment="1">
      <alignment horizontal="center" vertical="center" wrapText="1"/>
    </xf>
    <xf numFmtId="44" fontId="0" fillId="0" borderId="32" xfId="44" applyFont="1" applyFill="1" applyBorder="1" applyAlignment="1">
      <alignment horizontal="center" vertical="center"/>
    </xf>
    <xf numFmtId="44" fontId="0" fillId="0" borderId="33" xfId="44" applyFont="1" applyFill="1" applyBorder="1" applyAlignment="1">
      <alignment horizontal="center" vertical="center"/>
    </xf>
    <xf numFmtId="44" fontId="0" fillId="0" borderId="35" xfId="44" applyFont="1" applyFill="1" applyBorder="1" applyAlignment="1">
      <alignment horizontal="center" vertical="center"/>
    </xf>
    <xf numFmtId="4" fontId="0" fillId="0" borderId="36" xfId="0" applyNumberFormat="1" applyFont="1" applyFill="1" applyBorder="1" applyAlignment="1">
      <alignment horizontal="center" vertical="center" wrapText="1"/>
    </xf>
    <xf numFmtId="44" fontId="0" fillId="0" borderId="36" xfId="44" applyFont="1" applyFill="1" applyBorder="1" applyAlignment="1">
      <alignment horizontal="center" vertical="center"/>
    </xf>
    <xf numFmtId="44" fontId="0" fillId="0" borderId="37" xfId="44" applyFont="1" applyFill="1" applyBorder="1" applyAlignment="1">
      <alignment horizontal="center" vertical="center"/>
    </xf>
    <xf numFmtId="4" fontId="7" fillId="0" borderId="54" xfId="0" applyNumberFormat="1" applyFont="1" applyBorder="1" applyAlignment="1">
      <alignment horizontal="center" vertical="center" wrapText="1"/>
    </xf>
    <xf numFmtId="4" fontId="7" fillId="0" borderId="55" xfId="0" applyNumberFormat="1" applyFont="1" applyBorder="1" applyAlignment="1">
      <alignment horizontal="center" vertical="center" wrapText="1"/>
    </xf>
    <xf numFmtId="4" fontId="14" fillId="0" borderId="56" xfId="0" applyNumberFormat="1" applyFont="1" applyFill="1" applyBorder="1" applyAlignment="1">
      <alignment horizontal="center" vertical="center" wrapText="1"/>
    </xf>
    <xf numFmtId="0" fontId="14" fillId="37" borderId="33" xfId="0" applyFont="1" applyFill="1" applyBorder="1" applyAlignment="1" applyProtection="1">
      <alignment horizontal="center" vertical="center"/>
      <protection/>
    </xf>
    <xf numFmtId="4" fontId="14" fillId="0" borderId="26" xfId="0" applyNumberFormat="1" applyFont="1" applyFill="1" applyBorder="1" applyAlignment="1">
      <alignment horizontal="center" vertical="center" wrapText="1"/>
    </xf>
    <xf numFmtId="0" fontId="5" fillId="0" borderId="21"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57" xfId="0" applyFont="1" applyFill="1" applyBorder="1" applyAlignment="1">
      <alignment horizontal="left" vertical="center" wrapText="1"/>
    </xf>
    <xf numFmtId="0" fontId="7" fillId="0" borderId="32" xfId="0" applyFont="1" applyFill="1" applyBorder="1" applyAlignment="1">
      <alignment horizontal="center" vertical="center"/>
    </xf>
    <xf numFmtId="0" fontId="14" fillId="37" borderId="32"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36" xfId="0" applyFont="1" applyFill="1" applyBorder="1" applyAlignment="1">
      <alignment horizontal="left" vertical="center" wrapText="1"/>
    </xf>
    <xf numFmtId="44" fontId="0" fillId="0" borderId="0" xfId="44" applyFont="1" applyAlignment="1">
      <alignment/>
    </xf>
    <xf numFmtId="44" fontId="0" fillId="0" borderId="16" xfId="44" applyFont="1" applyFill="1" applyBorder="1" applyAlignment="1">
      <alignment horizontal="justify" vertical="top" wrapText="1"/>
    </xf>
    <xf numFmtId="0" fontId="6" fillId="33" borderId="34" xfId="0" applyFont="1" applyFill="1" applyBorder="1" applyAlignment="1">
      <alignment horizontal="center" vertical="top"/>
    </xf>
    <xf numFmtId="44" fontId="0" fillId="0" borderId="58" xfId="44" applyFont="1" applyBorder="1" applyAlignment="1">
      <alignment/>
    </xf>
    <xf numFmtId="0" fontId="5" fillId="0" borderId="59" xfId="0" applyFont="1" applyFill="1" applyBorder="1" applyAlignment="1">
      <alignment horizontal="center" vertical="top"/>
    </xf>
    <xf numFmtId="44" fontId="0" fillId="0" borderId="58" xfId="44" applyFont="1" applyFill="1" applyBorder="1" applyAlignment="1">
      <alignment/>
    </xf>
    <xf numFmtId="0" fontId="5" fillId="0" borderId="60" xfId="0" applyFont="1" applyFill="1" applyBorder="1" applyAlignment="1">
      <alignment horizontal="center" vertical="top"/>
    </xf>
    <xf numFmtId="44" fontId="0" fillId="0" borderId="61" xfId="44" applyFont="1" applyFill="1" applyBorder="1" applyAlignment="1">
      <alignment/>
    </xf>
    <xf numFmtId="0" fontId="6" fillId="0" borderId="60" xfId="0" applyFont="1" applyBorder="1" applyAlignment="1">
      <alignment horizontal="center" vertical="top"/>
    </xf>
    <xf numFmtId="0" fontId="6" fillId="0" borderId="59" xfId="0" applyFont="1" applyBorder="1" applyAlignment="1">
      <alignment horizontal="center" vertical="top"/>
    </xf>
    <xf numFmtId="0" fontId="6" fillId="0" borderId="59" xfId="0" applyFont="1" applyFill="1" applyBorder="1" applyAlignment="1">
      <alignment horizontal="center" vertical="top"/>
    </xf>
    <xf numFmtId="0" fontId="5" fillId="0" borderId="62" xfId="0" applyFont="1" applyBorder="1" applyAlignment="1">
      <alignment horizontal="center" vertical="top"/>
    </xf>
    <xf numFmtId="0" fontId="6" fillId="0" borderId="62" xfId="0" applyFont="1" applyBorder="1" applyAlignment="1">
      <alignment horizontal="center" vertical="top"/>
    </xf>
    <xf numFmtId="174" fontId="1" fillId="0" borderId="58" xfId="0" applyNumberFormat="1" applyFont="1" applyBorder="1" applyAlignment="1">
      <alignment horizontal="right" vertical="top" wrapText="1"/>
    </xf>
    <xf numFmtId="174" fontId="0" fillId="0" borderId="58" xfId="0" applyNumberFormat="1" applyBorder="1" applyAlignment="1">
      <alignment horizontal="right" vertical="top" wrapText="1"/>
    </xf>
    <xf numFmtId="44" fontId="0" fillId="0" borderId="47" xfId="44" applyFont="1" applyBorder="1" applyAlignment="1">
      <alignment/>
    </xf>
    <xf numFmtId="174" fontId="10" fillId="0" borderId="58" xfId="0" applyNumberFormat="1" applyFont="1" applyFill="1" applyBorder="1" applyAlignment="1">
      <alignment horizontal="right" vertical="top" wrapText="1"/>
    </xf>
    <xf numFmtId="0" fontId="10" fillId="0" borderId="63" xfId="0" applyFont="1" applyFill="1" applyBorder="1" applyAlignment="1">
      <alignment horizontal="center" vertical="top" wrapText="1"/>
    </xf>
    <xf numFmtId="0" fontId="10" fillId="0" borderId="64" xfId="0" applyFont="1" applyFill="1" applyBorder="1" applyAlignment="1">
      <alignment horizontal="center" vertical="top" wrapText="1"/>
    </xf>
    <xf numFmtId="174" fontId="10" fillId="0" borderId="65" xfId="0" applyNumberFormat="1" applyFont="1" applyFill="1" applyBorder="1" applyAlignment="1">
      <alignment horizontal="right" vertical="top" wrapText="1"/>
    </xf>
    <xf numFmtId="9" fontId="0" fillId="0" borderId="66" xfId="44" applyNumberFormat="1" applyFont="1" applyFill="1" applyBorder="1" applyAlignment="1">
      <alignment horizontal="center" vertical="center"/>
    </xf>
    <xf numFmtId="9" fontId="0" fillId="0" borderId="0" xfId="44" applyNumberFormat="1" applyFont="1" applyFill="1" applyBorder="1" applyAlignment="1">
      <alignment horizontal="center" vertical="center"/>
    </xf>
    <xf numFmtId="9" fontId="0" fillId="0" borderId="67" xfId="44" applyNumberFormat="1" applyFont="1" applyFill="1" applyBorder="1" applyAlignment="1">
      <alignment horizontal="center" vertical="center"/>
    </xf>
    <xf numFmtId="9" fontId="0" fillId="0" borderId="12" xfId="51" applyFont="1" applyFill="1" applyBorder="1" applyAlignment="1">
      <alignment horizontal="center"/>
    </xf>
    <xf numFmtId="9" fontId="0" fillId="0" borderId="16" xfId="51" applyFont="1" applyFill="1" applyBorder="1" applyAlignment="1">
      <alignment horizontal="center"/>
    </xf>
    <xf numFmtId="0" fontId="9" fillId="0" borderId="11" xfId="0" applyFont="1" applyBorder="1" applyAlignment="1">
      <alignment horizontal="center" vertical="center"/>
    </xf>
    <xf numFmtId="0" fontId="0" fillId="0" borderId="0" xfId="0" applyAlignment="1">
      <alignment vertical="center"/>
    </xf>
    <xf numFmtId="9" fontId="0" fillId="0" borderId="0" xfId="51" applyFont="1" applyAlignment="1">
      <alignment horizontal="center"/>
    </xf>
    <xf numFmtId="9" fontId="9" fillId="0" borderId="0" xfId="51" applyFont="1" applyAlignment="1">
      <alignment horizontal="center"/>
    </xf>
    <xf numFmtId="0" fontId="9" fillId="0" borderId="10" xfId="0" applyFont="1" applyBorder="1" applyAlignment="1">
      <alignment horizontal="center" vertical="center"/>
    </xf>
    <xf numFmtId="0" fontId="0" fillId="0" borderId="10" xfId="0" applyBorder="1" applyAlignment="1">
      <alignment vertical="center"/>
    </xf>
    <xf numFmtId="0" fontId="9" fillId="0" borderId="0" xfId="0" applyFont="1" applyAlignment="1">
      <alignment vertical="center"/>
    </xf>
    <xf numFmtId="44" fontId="0" fillId="0" borderId="17" xfId="44" applyFont="1" applyFill="1" applyBorder="1" applyAlignment="1">
      <alignment/>
    </xf>
    <xf numFmtId="44" fontId="0" fillId="0" borderId="68" xfId="44" applyFont="1" applyFill="1" applyBorder="1" applyAlignment="1">
      <alignment/>
    </xf>
    <xf numFmtId="44" fontId="1" fillId="0" borderId="68" xfId="44" applyFont="1" applyFill="1" applyBorder="1" applyAlignment="1">
      <alignment/>
    </xf>
    <xf numFmtId="44" fontId="0" fillId="0" borderId="17" xfId="44" applyFont="1" applyBorder="1" applyAlignment="1">
      <alignment/>
    </xf>
    <xf numFmtId="9" fontId="0" fillId="0" borderId="68" xfId="44" applyNumberFormat="1" applyFont="1" applyFill="1" applyBorder="1" applyAlignment="1">
      <alignment horizontal="center" vertical="center"/>
    </xf>
    <xf numFmtId="44" fontId="0" fillId="0" borderId="66" xfId="44" applyFont="1" applyFill="1" applyBorder="1" applyAlignment="1">
      <alignment/>
    </xf>
    <xf numFmtId="0" fontId="1" fillId="0" borderId="69" xfId="0" applyFont="1" applyBorder="1" applyAlignment="1">
      <alignment/>
    </xf>
    <xf numFmtId="0" fontId="0" fillId="0" borderId="70" xfId="0" applyBorder="1" applyAlignment="1">
      <alignment/>
    </xf>
    <xf numFmtId="0" fontId="0" fillId="0" borderId="47" xfId="0" applyBorder="1" applyAlignment="1">
      <alignment/>
    </xf>
    <xf numFmtId="0" fontId="0" fillId="0" borderId="71" xfId="0" applyBorder="1" applyAlignment="1">
      <alignment/>
    </xf>
    <xf numFmtId="0" fontId="10" fillId="0" borderId="72" xfId="0" applyFont="1" applyFill="1" applyBorder="1" applyAlignment="1">
      <alignment horizontal="center" vertical="top" wrapText="1"/>
    </xf>
    <xf numFmtId="9" fontId="7" fillId="0" borderId="0" xfId="51" applyFont="1" applyAlignment="1">
      <alignment horizontal="center"/>
    </xf>
    <xf numFmtId="9" fontId="0" fillId="0" borderId="12" xfId="51" applyFont="1" applyBorder="1" applyAlignment="1">
      <alignment horizontal="center"/>
    </xf>
    <xf numFmtId="9" fontId="1" fillId="34" borderId="0" xfId="51" applyFont="1" applyFill="1" applyBorder="1" applyAlignment="1">
      <alignment horizontal="center" vertical="top" wrapText="1"/>
    </xf>
    <xf numFmtId="9" fontId="1" fillId="0" borderId="0" xfId="51" applyFont="1" applyBorder="1" applyAlignment="1">
      <alignment horizontal="center" vertical="top" wrapText="1"/>
    </xf>
    <xf numFmtId="9" fontId="0" fillId="0" borderId="0" xfId="51" applyFont="1" applyBorder="1" applyAlignment="1">
      <alignment horizontal="center"/>
    </xf>
    <xf numFmtId="44" fontId="0" fillId="0" borderId="0" xfId="44" applyFont="1" applyAlignment="1">
      <alignment horizontal="center" vertical="center"/>
    </xf>
    <xf numFmtId="44" fontId="7" fillId="0" borderId="0" xfId="44" applyFont="1" applyAlignment="1">
      <alignment horizontal="center" vertical="center"/>
    </xf>
    <xf numFmtId="44" fontId="0" fillId="0" borderId="67" xfId="44" applyFont="1" applyBorder="1" applyAlignment="1">
      <alignment horizontal="center" vertical="center"/>
    </xf>
    <xf numFmtId="44" fontId="0" fillId="0" borderId="66" xfId="44" applyFont="1" applyFill="1" applyBorder="1" applyAlignment="1">
      <alignment horizontal="center" vertical="center"/>
    </xf>
    <xf numFmtId="9" fontId="0" fillId="0" borderId="17" xfId="44" applyNumberFormat="1" applyFont="1" applyFill="1" applyBorder="1" applyAlignment="1">
      <alignment horizontal="center" vertical="center"/>
    </xf>
    <xf numFmtId="9" fontId="0" fillId="0" borderId="12" xfId="44" applyNumberFormat="1" applyFont="1" applyFill="1" applyBorder="1" applyAlignment="1">
      <alignment horizontal="center" vertical="center"/>
    </xf>
    <xf numFmtId="9" fontId="1" fillId="0" borderId="17" xfId="44" applyNumberFormat="1" applyFont="1" applyFill="1" applyBorder="1" applyAlignment="1">
      <alignment horizontal="center" vertical="center"/>
    </xf>
    <xf numFmtId="44" fontId="0" fillId="0" borderId="0" xfId="44" applyFont="1" applyBorder="1" applyAlignment="1">
      <alignment horizontal="center" vertical="center"/>
    </xf>
    <xf numFmtId="174" fontId="10" fillId="0" borderId="0" xfId="0" applyNumberFormat="1" applyFont="1" applyFill="1" applyBorder="1" applyAlignment="1">
      <alignment horizontal="center" vertical="center" wrapText="1"/>
    </xf>
    <xf numFmtId="9" fontId="0" fillId="0" borderId="0" xfId="51" applyFont="1" applyAlignment="1">
      <alignment horizontal="center" vertical="center"/>
    </xf>
    <xf numFmtId="9" fontId="1" fillId="0" borderId="73" xfId="51" applyFont="1" applyBorder="1" applyAlignment="1">
      <alignment horizontal="center" vertical="center"/>
    </xf>
    <xf numFmtId="9" fontId="0" fillId="0" borderId="74" xfId="51" applyFont="1" applyBorder="1" applyAlignment="1">
      <alignment horizontal="center" vertical="center"/>
    </xf>
    <xf numFmtId="10" fontId="0" fillId="0" borderId="16" xfId="51" applyNumberFormat="1" applyFont="1" applyBorder="1" applyAlignment="1">
      <alignment horizontal="center" vertical="center"/>
    </xf>
    <xf numFmtId="9" fontId="0" fillId="0" borderId="12" xfId="51" applyFont="1" applyBorder="1" applyAlignment="1">
      <alignment horizontal="center" vertical="center"/>
    </xf>
    <xf numFmtId="10" fontId="0" fillId="0" borderId="12" xfId="51" applyNumberFormat="1" applyFont="1" applyBorder="1" applyAlignment="1">
      <alignment horizontal="center" vertical="center"/>
    </xf>
    <xf numFmtId="10" fontId="0" fillId="0" borderId="14" xfId="51" applyNumberFormat="1" applyFont="1" applyBorder="1" applyAlignment="1">
      <alignment horizontal="center" vertical="center"/>
    </xf>
    <xf numFmtId="9" fontId="0" fillId="0" borderId="16" xfId="51" applyFont="1" applyBorder="1" applyAlignment="1">
      <alignment horizontal="center" vertical="center"/>
    </xf>
    <xf numFmtId="9" fontId="0" fillId="0" borderId="14" xfId="51" applyFont="1" applyBorder="1" applyAlignment="1">
      <alignment horizontal="center" vertical="center"/>
    </xf>
    <xf numFmtId="9" fontId="0" fillId="0" borderId="0" xfId="51" applyFont="1" applyBorder="1" applyAlignment="1">
      <alignment horizontal="center" vertical="center"/>
    </xf>
    <xf numFmtId="9" fontId="10" fillId="0" borderId="0" xfId="51" applyFont="1" applyFill="1" applyBorder="1" applyAlignment="1">
      <alignment horizontal="center" vertical="center" wrapText="1"/>
    </xf>
    <xf numFmtId="4" fontId="0" fillId="0" borderId="31" xfId="0" applyNumberFormat="1" applyFont="1" applyFill="1" applyBorder="1" applyAlignment="1">
      <alignment horizontal="center" vertical="center" wrapText="1"/>
    </xf>
    <xf numFmtId="4" fontId="0" fillId="0" borderId="34" xfId="0" applyNumberFormat="1" applyFont="1" applyFill="1" applyBorder="1" applyAlignment="1">
      <alignment horizontal="center" vertical="center"/>
    </xf>
    <xf numFmtId="4" fontId="0" fillId="0" borderId="34" xfId="0" applyNumberFormat="1" applyFont="1" applyFill="1" applyBorder="1" applyAlignment="1">
      <alignment horizontal="center" vertical="center" wrapText="1"/>
    </xf>
    <xf numFmtId="4" fontId="0" fillId="0" borderId="38" xfId="0" applyNumberFormat="1" applyFont="1" applyFill="1" applyBorder="1" applyAlignment="1">
      <alignment horizontal="center" vertical="center"/>
    </xf>
    <xf numFmtId="1" fontId="17" fillId="35" borderId="48" xfId="0" applyNumberFormat="1" applyFont="1" applyFill="1" applyBorder="1" applyAlignment="1">
      <alignment horizontal="center" vertical="center"/>
    </xf>
    <xf numFmtId="1" fontId="17" fillId="35" borderId="75" xfId="0" applyNumberFormat="1" applyFont="1" applyFill="1" applyBorder="1" applyAlignment="1">
      <alignment horizontal="center" vertical="center"/>
    </xf>
    <xf numFmtId="1" fontId="14" fillId="0" borderId="49" xfId="0" applyNumberFormat="1" applyFont="1" applyFill="1" applyBorder="1" applyAlignment="1">
      <alignment horizontal="center" vertical="center"/>
    </xf>
    <xf numFmtId="1" fontId="14" fillId="35" borderId="43" xfId="0" applyNumberFormat="1" applyFont="1" applyFill="1" applyBorder="1" applyAlignment="1">
      <alignment horizontal="center" vertical="center"/>
    </xf>
    <xf numFmtId="1" fontId="14" fillId="0" borderId="43" xfId="0" applyNumberFormat="1" applyFont="1" applyFill="1" applyBorder="1" applyAlignment="1">
      <alignment horizontal="center" vertical="center"/>
    </xf>
    <xf numFmtId="1" fontId="14" fillId="37" borderId="43" xfId="0" applyNumberFormat="1" applyFont="1" applyFill="1" applyBorder="1" applyAlignment="1">
      <alignment horizontal="center" vertical="center"/>
    </xf>
    <xf numFmtId="1" fontId="14" fillId="0" borderId="44" xfId="0" applyNumberFormat="1" applyFont="1" applyFill="1" applyBorder="1" applyAlignment="1">
      <alignment horizontal="center" vertical="center"/>
    </xf>
    <xf numFmtId="1" fontId="17" fillId="36" borderId="43" xfId="0" applyNumberFormat="1" applyFont="1" applyFill="1" applyBorder="1" applyAlignment="1">
      <alignment horizontal="center" vertical="center"/>
    </xf>
    <xf numFmtId="1" fontId="17" fillId="0" borderId="43" xfId="0" applyNumberFormat="1" applyFont="1" applyFill="1" applyBorder="1" applyAlignment="1">
      <alignment horizontal="center" vertical="center"/>
    </xf>
    <xf numFmtId="1" fontId="17" fillId="35" borderId="43" xfId="0" applyNumberFormat="1" applyFont="1" applyFill="1" applyBorder="1" applyAlignment="1">
      <alignment horizontal="center" vertical="center"/>
    </xf>
    <xf numFmtId="1" fontId="17" fillId="37" borderId="75" xfId="0" applyNumberFormat="1" applyFont="1" applyFill="1" applyBorder="1" applyAlignment="1">
      <alignment horizontal="center" vertical="center"/>
    </xf>
    <xf numFmtId="1" fontId="10" fillId="0" borderId="54" xfId="0" applyNumberFormat="1" applyFont="1" applyFill="1" applyBorder="1" applyAlignment="1">
      <alignment horizontal="center" vertical="center"/>
    </xf>
    <xf numFmtId="44" fontId="0" fillId="0" borderId="0" xfId="0" applyNumberFormat="1" applyAlignment="1">
      <alignment/>
    </xf>
    <xf numFmtId="2" fontId="17" fillId="35" borderId="48" xfId="0" applyNumberFormat="1" applyFont="1" applyFill="1" applyBorder="1" applyAlignment="1">
      <alignment horizontal="center" vertical="center"/>
    </xf>
    <xf numFmtId="2" fontId="17" fillId="35" borderId="43" xfId="0" applyNumberFormat="1" applyFont="1" applyFill="1" applyBorder="1" applyAlignment="1">
      <alignment horizontal="center" vertical="center"/>
    </xf>
    <xf numFmtId="2" fontId="17" fillId="0" borderId="43" xfId="0" applyNumberFormat="1" applyFont="1" applyFill="1" applyBorder="1" applyAlignment="1">
      <alignment horizontal="center" vertical="center"/>
    </xf>
    <xf numFmtId="2" fontId="17" fillId="35" borderId="75" xfId="0" applyNumberFormat="1" applyFont="1" applyFill="1" applyBorder="1" applyAlignment="1">
      <alignment horizontal="center" vertical="center"/>
    </xf>
    <xf numFmtId="2" fontId="17" fillId="37" borderId="43" xfId="0" applyNumberFormat="1" applyFont="1" applyFill="1" applyBorder="1" applyAlignment="1">
      <alignment horizontal="center" vertical="center"/>
    </xf>
    <xf numFmtId="2" fontId="17" fillId="37" borderId="44" xfId="0" applyNumberFormat="1" applyFont="1" applyFill="1" applyBorder="1" applyAlignment="1">
      <alignment horizontal="center" vertical="center"/>
    </xf>
    <xf numFmtId="2" fontId="10" fillId="0" borderId="44" xfId="0" applyNumberFormat="1" applyFont="1" applyFill="1" applyBorder="1" applyAlignment="1">
      <alignment horizontal="center" vertical="center"/>
    </xf>
    <xf numFmtId="2" fontId="17" fillId="35" borderId="44" xfId="0" applyNumberFormat="1" applyFont="1" applyFill="1" applyBorder="1" applyAlignment="1">
      <alignment horizontal="center" vertical="center"/>
    </xf>
    <xf numFmtId="1" fontId="18" fillId="0" borderId="54" xfId="0" applyNumberFormat="1" applyFont="1" applyFill="1" applyBorder="1" applyAlignment="1">
      <alignment horizontal="center" vertical="center"/>
    </xf>
    <xf numFmtId="0" fontId="0" fillId="0" borderId="65" xfId="0" applyFill="1" applyBorder="1" applyAlignment="1">
      <alignment/>
    </xf>
    <xf numFmtId="0" fontId="6" fillId="0" borderId="76" xfId="0" applyFont="1" applyBorder="1" applyAlignment="1">
      <alignment horizontal="center" vertical="top"/>
    </xf>
    <xf numFmtId="174" fontId="10" fillId="34" borderId="77" xfId="0" applyNumberFormat="1" applyFont="1" applyFill="1" applyBorder="1" applyAlignment="1">
      <alignment horizontal="right" vertical="top" wrapText="1"/>
    </xf>
    <xf numFmtId="174" fontId="10" fillId="34" borderId="78" xfId="0" applyNumberFormat="1" applyFont="1" applyFill="1" applyBorder="1" applyAlignment="1">
      <alignment horizontal="center" vertical="center" wrapText="1"/>
    </xf>
    <xf numFmtId="9" fontId="10" fillId="34" borderId="78" xfId="51" applyFont="1" applyFill="1" applyBorder="1" applyAlignment="1">
      <alignment horizontal="center" vertical="center" wrapText="1"/>
    </xf>
    <xf numFmtId="0" fontId="0" fillId="34" borderId="79" xfId="0" applyFill="1" applyBorder="1" applyAlignment="1">
      <alignment/>
    </xf>
    <xf numFmtId="0" fontId="0" fillId="0" borderId="15" xfId="0" applyFont="1" applyBorder="1" applyAlignment="1">
      <alignment horizontal="right"/>
    </xf>
    <xf numFmtId="0" fontId="0" fillId="0" borderId="15" xfId="0" applyFont="1" applyBorder="1" applyAlignment="1">
      <alignment/>
    </xf>
    <xf numFmtId="0" fontId="0" fillId="0" borderId="19" xfId="0" applyFont="1" applyBorder="1" applyAlignment="1">
      <alignment/>
    </xf>
    <xf numFmtId="174" fontId="0" fillId="0" borderId="0" xfId="0" applyNumberFormat="1" applyAlignment="1">
      <alignment/>
    </xf>
    <xf numFmtId="9" fontId="0" fillId="0" borderId="14" xfId="51" applyFont="1" applyFill="1" applyBorder="1" applyAlignment="1">
      <alignment horizontal="center" vertical="center"/>
    </xf>
    <xf numFmtId="0" fontId="1" fillId="0" borderId="0" xfId="0" applyFont="1" applyAlignment="1">
      <alignment wrapText="1"/>
    </xf>
    <xf numFmtId="49" fontId="1" fillId="0" borderId="45" xfId="0" applyNumberFormat="1" applyFont="1" applyFill="1" applyBorder="1" applyAlignment="1">
      <alignment horizontal="center" vertical="center" wrapText="1"/>
    </xf>
    <xf numFmtId="0" fontId="0" fillId="0" borderId="12" xfId="0" applyFont="1" applyBorder="1" applyAlignment="1">
      <alignment wrapText="1"/>
    </xf>
    <xf numFmtId="44" fontId="0" fillId="0" borderId="0" xfId="44" applyFont="1" applyFill="1" applyBorder="1" applyAlignment="1">
      <alignment/>
    </xf>
    <xf numFmtId="44" fontId="14" fillId="38" borderId="13" xfId="44" applyFont="1" applyFill="1" applyBorder="1" applyAlignment="1">
      <alignment horizontal="center" vertical="center"/>
    </xf>
    <xf numFmtId="1" fontId="14" fillId="38" borderId="28" xfId="0" applyNumberFormat="1" applyFont="1" applyFill="1" applyBorder="1" applyAlignment="1">
      <alignment horizontal="center" vertical="center"/>
    </xf>
    <xf numFmtId="1" fontId="14" fillId="38" borderId="34" xfId="0" applyNumberFormat="1" applyFont="1" applyFill="1" applyBorder="1" applyAlignment="1">
      <alignment horizontal="center" vertical="center"/>
    </xf>
    <xf numFmtId="1" fontId="14" fillId="37" borderId="38" xfId="0" applyNumberFormat="1" applyFont="1" applyFill="1" applyBorder="1" applyAlignment="1">
      <alignment horizontal="center" vertical="center"/>
    </xf>
    <xf numFmtId="49" fontId="13" fillId="35" borderId="75" xfId="0" applyNumberFormat="1" applyFont="1" applyFill="1" applyBorder="1" applyAlignment="1">
      <alignment horizontal="center" vertical="center" wrapText="1"/>
    </xf>
    <xf numFmtId="49" fontId="13" fillId="0" borderId="49" xfId="0" applyNumberFormat="1" applyFont="1" applyFill="1" applyBorder="1" applyAlignment="1">
      <alignment horizontal="center" vertical="center" wrapText="1"/>
    </xf>
    <xf numFmtId="49" fontId="13" fillId="35" borderId="43" xfId="0" applyNumberFormat="1" applyFont="1" applyFill="1" applyBorder="1" applyAlignment="1">
      <alignment horizontal="center" vertical="center" wrapText="1"/>
    </xf>
    <xf numFmtId="49" fontId="13" fillId="0" borderId="43" xfId="0" applyNumberFormat="1" applyFont="1" applyFill="1" applyBorder="1" applyAlignment="1">
      <alignment horizontal="center" vertical="center" wrapText="1"/>
    </xf>
    <xf numFmtId="49" fontId="6" fillId="37" borderId="46" xfId="0" applyNumberFormat="1" applyFont="1" applyFill="1" applyBorder="1" applyAlignment="1">
      <alignment horizontal="center" vertical="center"/>
    </xf>
    <xf numFmtId="49" fontId="13" fillId="37" borderId="48" xfId="0" applyNumberFormat="1" applyFont="1" applyFill="1" applyBorder="1" applyAlignment="1">
      <alignment horizontal="center" vertical="center" wrapText="1"/>
    </xf>
    <xf numFmtId="0" fontId="14" fillId="37" borderId="26" xfId="0" applyFont="1" applyFill="1" applyBorder="1" applyAlignment="1">
      <alignment horizontal="center" vertical="center"/>
    </xf>
    <xf numFmtId="0" fontId="14" fillId="37" borderId="27" xfId="0" applyFont="1" applyFill="1" applyBorder="1" applyAlignment="1" applyProtection="1">
      <alignment horizontal="center" vertical="center"/>
      <protection/>
    </xf>
    <xf numFmtId="0" fontId="0" fillId="37" borderId="0" xfId="0" applyFill="1" applyAlignment="1">
      <alignment/>
    </xf>
    <xf numFmtId="2" fontId="17" fillId="37" borderId="28" xfId="0" applyNumberFormat="1" applyFont="1" applyFill="1" applyBorder="1" applyAlignment="1">
      <alignment horizontal="center" vertical="center"/>
    </xf>
    <xf numFmtId="0" fontId="6" fillId="0" borderId="32" xfId="0" applyFont="1" applyFill="1" applyBorder="1" applyAlignment="1">
      <alignment horizontal="center" vertical="center"/>
    </xf>
    <xf numFmtId="0" fontId="5" fillId="0" borderId="32" xfId="0" applyFont="1" applyFill="1" applyBorder="1" applyAlignment="1">
      <alignment horizontal="left" vertical="center" wrapText="1"/>
    </xf>
    <xf numFmtId="4" fontId="0" fillId="0" borderId="20" xfId="0" applyNumberFormat="1" applyFont="1" applyFill="1" applyBorder="1" applyAlignment="1">
      <alignment horizontal="center" vertical="center"/>
    </xf>
    <xf numFmtId="4" fontId="0" fillId="0" borderId="20" xfId="0" applyNumberFormat="1" applyFont="1" applyFill="1" applyBorder="1" applyAlignment="1">
      <alignment horizontal="center" vertical="center" wrapText="1"/>
    </xf>
    <xf numFmtId="4" fontId="0" fillId="0" borderId="28" xfId="0" applyNumberFormat="1" applyFont="1" applyFill="1" applyBorder="1" applyAlignment="1">
      <alignment horizontal="center" vertical="center" wrapText="1"/>
    </xf>
    <xf numFmtId="4" fontId="0" fillId="0" borderId="41" xfId="0" applyNumberFormat="1" applyFont="1" applyFill="1" applyBorder="1" applyAlignment="1">
      <alignment horizontal="center" vertical="center"/>
    </xf>
    <xf numFmtId="4" fontId="0" fillId="0" borderId="80" xfId="0" applyNumberFormat="1" applyFont="1" applyFill="1" applyBorder="1" applyAlignment="1">
      <alignment horizontal="center" vertical="center" wrapText="1"/>
    </xf>
    <xf numFmtId="0" fontId="5" fillId="0" borderId="36" xfId="0" applyFont="1" applyFill="1" applyBorder="1" applyAlignment="1">
      <alignment horizontal="left" vertical="center" wrapText="1"/>
    </xf>
    <xf numFmtId="0" fontId="5" fillId="0" borderId="81"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53" xfId="0" applyFont="1" applyFill="1" applyBorder="1" applyAlignment="1">
      <alignment horizontal="center" vertical="center" wrapText="1"/>
    </xf>
    <xf numFmtId="49" fontId="14" fillId="38" borderId="75" xfId="0" applyNumberFormat="1" applyFont="1" applyFill="1" applyBorder="1" applyAlignment="1">
      <alignment horizontal="center" vertical="center" wrapText="1"/>
    </xf>
    <xf numFmtId="0" fontId="5" fillId="0" borderId="42" xfId="0" applyFont="1" applyBorder="1" applyAlignment="1">
      <alignment/>
    </xf>
    <xf numFmtId="0" fontId="16" fillId="0" borderId="82" xfId="0" applyFont="1" applyBorder="1" applyAlignment="1">
      <alignment horizontal="left" vertical="center" wrapText="1"/>
    </xf>
    <xf numFmtId="49" fontId="6" fillId="0" borderId="28" xfId="0" applyNumberFormat="1" applyFont="1" applyFill="1" applyBorder="1" applyAlignment="1">
      <alignment horizontal="center" vertical="center"/>
    </xf>
    <xf numFmtId="0" fontId="7" fillId="0" borderId="26" xfId="0" applyFont="1" applyFill="1" applyBorder="1" applyAlignment="1">
      <alignment horizontal="center" vertical="center"/>
    </xf>
    <xf numFmtId="0" fontId="14" fillId="37" borderId="29" xfId="0" applyFont="1" applyFill="1" applyBorder="1" applyAlignment="1" applyProtection="1">
      <alignment horizontal="center" vertical="center"/>
      <protection/>
    </xf>
    <xf numFmtId="0" fontId="0" fillId="0" borderId="0" xfId="0" applyAlignment="1">
      <alignment horizontal="center" vertical="center"/>
    </xf>
    <xf numFmtId="44" fontId="0" fillId="0" borderId="17" xfId="44" applyFont="1" applyBorder="1" applyAlignment="1">
      <alignment/>
    </xf>
    <xf numFmtId="0" fontId="0" fillId="0" borderId="0" xfId="0" applyFont="1" applyBorder="1" applyAlignment="1">
      <alignment horizontal="right" vertical="top" wrapText="1"/>
    </xf>
    <xf numFmtId="0" fontId="7" fillId="0" borderId="0" xfId="0" applyFont="1" applyAlignment="1">
      <alignment horizontal="center" vertical="top" wrapText="1"/>
    </xf>
    <xf numFmtId="0" fontId="10" fillId="0" borderId="17" xfId="0" applyFont="1" applyFill="1" applyBorder="1" applyAlignment="1">
      <alignment horizontal="right" vertical="center" wrapText="1"/>
    </xf>
    <xf numFmtId="0" fontId="10" fillId="0" borderId="15" xfId="0" applyFont="1" applyFill="1" applyBorder="1" applyAlignment="1">
      <alignment horizontal="right" vertical="center" wrapText="1"/>
    </xf>
    <xf numFmtId="0" fontId="10" fillId="0" borderId="19" xfId="0" applyFont="1" applyFill="1" applyBorder="1" applyAlignment="1">
      <alignment horizontal="right" vertical="center" wrapText="1"/>
    </xf>
    <xf numFmtId="0" fontId="20" fillId="0" borderId="83" xfId="0" applyFont="1" applyBorder="1" applyAlignment="1">
      <alignment horizontal="center" vertical="center"/>
    </xf>
    <xf numFmtId="0" fontId="20" fillId="0" borderId="84" xfId="0" applyFont="1" applyBorder="1" applyAlignment="1">
      <alignment horizontal="center" vertical="center"/>
    </xf>
    <xf numFmtId="0" fontId="20" fillId="0" borderId="85" xfId="0" applyFont="1" applyBorder="1" applyAlignment="1">
      <alignment horizontal="center" vertical="center"/>
    </xf>
    <xf numFmtId="0" fontId="20" fillId="0" borderId="63" xfId="0" applyFont="1" applyBorder="1" applyAlignment="1">
      <alignment horizontal="center" vertical="center"/>
    </xf>
    <xf numFmtId="0" fontId="20" fillId="0" borderId="64" xfId="0" applyFont="1" applyBorder="1" applyAlignment="1">
      <alignment horizontal="center" vertical="center"/>
    </xf>
    <xf numFmtId="0" fontId="20" fillId="0" borderId="65" xfId="0" applyFont="1" applyBorder="1" applyAlignment="1">
      <alignment horizontal="center" vertical="center"/>
    </xf>
    <xf numFmtId="0" fontId="1" fillId="0" borderId="17" xfId="0" applyNumberFormat="1" applyFont="1" applyFill="1" applyBorder="1" applyAlignment="1">
      <alignment horizontal="left" vertical="center" wrapText="1"/>
    </xf>
    <xf numFmtId="0" fontId="1" fillId="0" borderId="15" xfId="0" applyNumberFormat="1" applyFont="1" applyFill="1" applyBorder="1" applyAlignment="1">
      <alignment horizontal="left" vertical="center" wrapText="1"/>
    </xf>
    <xf numFmtId="0" fontId="1" fillId="0" borderId="19" xfId="0" applyNumberFormat="1" applyFont="1" applyFill="1" applyBorder="1" applyAlignment="1">
      <alignment horizontal="left" vertical="center" wrapText="1"/>
    </xf>
    <xf numFmtId="44" fontId="0" fillId="0" borderId="10" xfId="44" applyFont="1" applyBorder="1" applyAlignment="1">
      <alignment horizontal="center"/>
    </xf>
    <xf numFmtId="44" fontId="0" fillId="0" borderId="11" xfId="44"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9" fontId="0" fillId="0" borderId="68" xfId="44" applyNumberFormat="1" applyFont="1" applyFill="1" applyBorder="1" applyAlignment="1">
      <alignment horizontal="center" vertical="center"/>
    </xf>
    <xf numFmtId="9" fontId="0" fillId="0" borderId="18" xfId="44" applyNumberFormat="1" applyFont="1" applyFill="1" applyBorder="1" applyAlignment="1">
      <alignment horizontal="center" vertical="center"/>
    </xf>
    <xf numFmtId="9" fontId="0" fillId="0" borderId="86" xfId="44" applyNumberFormat="1" applyFont="1" applyFill="1" applyBorder="1" applyAlignment="1">
      <alignment horizontal="center" vertical="center"/>
    </xf>
    <xf numFmtId="9" fontId="0" fillId="0" borderId="66" xfId="44" applyNumberFormat="1" applyFont="1" applyFill="1" applyBorder="1" applyAlignment="1">
      <alignment horizontal="center" vertical="center"/>
    </xf>
    <xf numFmtId="9" fontId="0" fillId="0" borderId="0" xfId="44" applyNumberFormat="1" applyFont="1" applyFill="1" applyBorder="1" applyAlignment="1">
      <alignment horizontal="center" vertical="center"/>
    </xf>
    <xf numFmtId="9" fontId="0" fillId="0" borderId="47" xfId="44" applyNumberFormat="1" applyFont="1" applyFill="1" applyBorder="1" applyAlignment="1">
      <alignment horizontal="center" vertical="center"/>
    </xf>
    <xf numFmtId="9" fontId="0" fillId="0" borderId="67" xfId="44" applyNumberFormat="1" applyFont="1" applyFill="1" applyBorder="1" applyAlignment="1">
      <alignment horizontal="center" vertical="center"/>
    </xf>
    <xf numFmtId="9" fontId="0" fillId="0" borderId="73" xfId="44" applyNumberFormat="1" applyFont="1" applyFill="1" applyBorder="1" applyAlignment="1">
      <alignment horizontal="center" vertical="center"/>
    </xf>
    <xf numFmtId="9" fontId="0" fillId="0" borderId="69" xfId="44" applyNumberFormat="1" applyFont="1" applyFill="1" applyBorder="1" applyAlignment="1">
      <alignment horizontal="center" vertical="center"/>
    </xf>
    <xf numFmtId="10" fontId="10" fillId="0" borderId="87" xfId="0" applyNumberFormat="1" applyFont="1" applyBorder="1" applyAlignment="1">
      <alignment horizontal="center" vertical="center"/>
    </xf>
    <xf numFmtId="10" fontId="10" fillId="0" borderId="88" xfId="0" applyNumberFormat="1" applyFont="1" applyBorder="1" applyAlignment="1">
      <alignment horizontal="center" vertical="center"/>
    </xf>
    <xf numFmtId="10" fontId="10" fillId="0" borderId="89" xfId="0" applyNumberFormat="1" applyFont="1" applyBorder="1" applyAlignment="1">
      <alignment horizontal="center" vertical="center"/>
    </xf>
    <xf numFmtId="44" fontId="0" fillId="0" borderId="10" xfId="44" applyFont="1" applyBorder="1" applyAlignment="1">
      <alignment horizontal="center" vertical="center" wrapText="1"/>
    </xf>
    <xf numFmtId="44" fontId="0" fillId="0" borderId="11" xfId="44" applyFont="1" applyBorder="1" applyAlignment="1">
      <alignment horizontal="center" vertical="center" wrapText="1"/>
    </xf>
    <xf numFmtId="9" fontId="0" fillId="0" borderId="16" xfId="44" applyNumberFormat="1" applyFont="1" applyFill="1" applyBorder="1" applyAlignment="1">
      <alignment horizontal="center" vertical="center"/>
    </xf>
    <xf numFmtId="9" fontId="0" fillId="0" borderId="74" xfId="44" applyNumberFormat="1" applyFont="1" applyFill="1" applyBorder="1" applyAlignment="1">
      <alignment horizontal="center" vertical="center"/>
    </xf>
    <xf numFmtId="9" fontId="0" fillId="0" borderId="14" xfId="44" applyNumberFormat="1" applyFont="1" applyFill="1" applyBorder="1" applyAlignment="1">
      <alignment horizontal="center" vertical="center"/>
    </xf>
    <xf numFmtId="10" fontId="0" fillId="0" borderId="16" xfId="51" applyNumberFormat="1" applyFont="1" applyBorder="1" applyAlignment="1">
      <alignment horizontal="center" vertical="center"/>
    </xf>
    <xf numFmtId="10" fontId="0" fillId="0" borderId="74" xfId="51" applyNumberFormat="1" applyFont="1" applyBorder="1" applyAlignment="1">
      <alignment horizontal="center" vertical="center"/>
    </xf>
    <xf numFmtId="10" fontId="0" fillId="0" borderId="14" xfId="51" applyNumberFormat="1" applyFont="1" applyBorder="1" applyAlignment="1">
      <alignment horizontal="center" vertical="center"/>
    </xf>
    <xf numFmtId="0" fontId="10" fillId="34" borderId="90" xfId="0" applyFont="1" applyFill="1" applyBorder="1" applyAlignment="1">
      <alignment horizontal="right" vertical="center" wrapText="1"/>
    </xf>
    <xf numFmtId="0" fontId="10" fillId="34" borderId="78" xfId="0" applyFont="1" applyFill="1" applyBorder="1" applyAlignment="1">
      <alignment horizontal="right" vertical="center" wrapText="1"/>
    </xf>
    <xf numFmtId="0" fontId="10" fillId="34" borderId="91" xfId="0" applyFont="1" applyFill="1" applyBorder="1" applyAlignment="1">
      <alignment horizontal="right" vertical="center" wrapText="1"/>
    </xf>
    <xf numFmtId="0" fontId="0" fillId="0" borderId="17" xfId="0" applyNumberFormat="1" applyFont="1" applyFill="1" applyBorder="1" applyAlignment="1">
      <alignment horizontal="right" vertical="top" wrapText="1"/>
    </xf>
    <xf numFmtId="0" fontId="0" fillId="0" borderId="15" xfId="0" applyNumberFormat="1" applyFont="1" applyFill="1" applyBorder="1" applyAlignment="1">
      <alignment horizontal="right" vertical="top" wrapText="1"/>
    </xf>
    <xf numFmtId="0" fontId="0" fillId="0" borderId="19" xfId="0" applyNumberFormat="1" applyFont="1" applyFill="1" applyBorder="1" applyAlignment="1">
      <alignment horizontal="right" vertical="top" wrapText="1"/>
    </xf>
    <xf numFmtId="44" fontId="0" fillId="0" borderId="10" xfId="44" applyFont="1" applyBorder="1" applyAlignment="1">
      <alignment horizontal="center" vertical="center"/>
    </xf>
    <xf numFmtId="44" fontId="0" fillId="0" borderId="11" xfId="44"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44" fontId="15" fillId="0" borderId="92" xfId="44" applyFont="1" applyFill="1" applyBorder="1" applyAlignment="1">
      <alignment horizontal="center" vertical="center" wrapText="1"/>
    </xf>
    <xf numFmtId="44" fontId="15" fillId="39" borderId="29" xfId="44" applyFont="1" applyFill="1" applyBorder="1" applyAlignment="1">
      <alignment horizontal="center" vertical="center" wrapText="1"/>
    </xf>
    <xf numFmtId="44" fontId="15" fillId="39" borderId="35" xfId="44" applyFont="1" applyFill="1" applyBorder="1" applyAlignment="1">
      <alignment horizontal="center" vertical="center" wrapText="1"/>
    </xf>
    <xf numFmtId="44" fontId="15" fillId="39" borderId="30" xfId="44" applyFont="1" applyFill="1" applyBorder="1" applyAlignment="1">
      <alignment horizontal="center" vertical="center" wrapText="1"/>
    </xf>
    <xf numFmtId="0" fontId="16" fillId="0" borderId="39" xfId="0" applyFont="1" applyBorder="1" applyAlignment="1">
      <alignment horizontal="left" vertical="center" wrapText="1"/>
    </xf>
    <xf numFmtId="0" fontId="16" fillId="0" borderId="40" xfId="0" applyFont="1" applyBorder="1" applyAlignment="1">
      <alignment horizontal="left" vertical="center" wrapText="1"/>
    </xf>
    <xf numFmtId="0" fontId="6" fillId="0" borderId="93" xfId="0" applyFont="1" applyBorder="1" applyAlignment="1">
      <alignment horizontal="right" vertical="center" wrapText="1"/>
    </xf>
    <xf numFmtId="0" fontId="6" fillId="0" borderId="94" xfId="0" applyFont="1" applyBorder="1" applyAlignment="1">
      <alignment horizontal="right" vertical="center" wrapText="1"/>
    </xf>
    <xf numFmtId="0" fontId="6" fillId="0" borderId="95" xfId="0" applyFont="1" applyBorder="1" applyAlignment="1">
      <alignment horizontal="right" vertical="center" wrapText="1"/>
    </xf>
    <xf numFmtId="44" fontId="7" fillId="0" borderId="96" xfId="44" applyFont="1" applyBorder="1" applyAlignment="1">
      <alignment horizontal="center" vertical="center" wrapText="1"/>
    </xf>
    <xf numFmtId="44" fontId="7" fillId="0" borderId="94" xfId="44" applyFont="1" applyBorder="1" applyAlignment="1">
      <alignment horizontal="center" vertical="center" wrapText="1"/>
    </xf>
    <xf numFmtId="44" fontId="7" fillId="0" borderId="95" xfId="44" applyFont="1" applyBorder="1" applyAlignment="1">
      <alignment horizontal="center" vertical="center" wrapText="1"/>
    </xf>
    <xf numFmtId="0" fontId="15" fillId="40" borderId="41" xfId="0" applyFont="1" applyFill="1" applyBorder="1" applyAlignment="1">
      <alignment horizontal="center" vertical="center" wrapText="1"/>
    </xf>
    <xf numFmtId="0" fontId="15" fillId="40" borderId="92" xfId="0" applyFont="1" applyFill="1" applyBorder="1" applyAlignment="1">
      <alignment horizontal="center" vertical="center" wrapText="1"/>
    </xf>
    <xf numFmtId="0" fontId="8" fillId="40" borderId="92" xfId="0" applyFont="1" applyFill="1" applyBorder="1" applyAlignment="1">
      <alignment horizontal="center" vertical="center" wrapText="1"/>
    </xf>
    <xf numFmtId="4" fontId="15" fillId="41" borderId="92" xfId="0" applyNumberFormat="1" applyFont="1" applyFill="1" applyBorder="1" applyAlignment="1">
      <alignment horizontal="center" vertical="center" wrapText="1"/>
    </xf>
    <xf numFmtId="0" fontId="6" fillId="0" borderId="63" xfId="0" applyFont="1" applyBorder="1" applyAlignment="1">
      <alignment horizontal="right" vertical="center" wrapText="1"/>
    </xf>
    <xf numFmtId="0" fontId="6" fillId="0" borderId="64" xfId="0" applyFont="1" applyBorder="1" applyAlignment="1">
      <alignment horizontal="right" vertical="center" wrapText="1"/>
    </xf>
    <xf numFmtId="0" fontId="6" fillId="0" borderId="65" xfId="0" applyFont="1" applyBorder="1" applyAlignment="1">
      <alignment horizontal="right" vertical="center" wrapText="1"/>
    </xf>
    <xf numFmtId="44" fontId="7" fillId="0" borderId="97" xfId="44" applyFont="1" applyBorder="1" applyAlignment="1">
      <alignment horizontal="center" vertical="center" wrapText="1"/>
    </xf>
    <xf numFmtId="44" fontId="7" fillId="0" borderId="64" xfId="44" applyFont="1" applyBorder="1" applyAlignment="1">
      <alignment horizontal="center" vertical="center" wrapText="1"/>
    </xf>
    <xf numFmtId="44" fontId="7" fillId="0" borderId="65" xfId="44" applyFont="1" applyBorder="1" applyAlignment="1">
      <alignment horizontal="center" vertical="center" wrapText="1"/>
    </xf>
    <xf numFmtId="0" fontId="1" fillId="41" borderId="28" xfId="0" applyFont="1" applyFill="1" applyBorder="1" applyAlignment="1">
      <alignment horizontal="center" vertical="center" wrapText="1"/>
    </xf>
    <xf numFmtId="0" fontId="1" fillId="41" borderId="38"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39" borderId="29" xfId="0" applyFont="1" applyFill="1" applyBorder="1" applyAlignment="1">
      <alignment horizontal="center" vertical="center" wrapText="1"/>
    </xf>
    <xf numFmtId="0" fontId="1" fillId="39" borderId="37" xfId="0" applyFont="1" applyFill="1" applyBorder="1" applyAlignment="1">
      <alignment horizontal="center" vertical="center" wrapText="1"/>
    </xf>
    <xf numFmtId="0" fontId="8" fillId="40" borderId="98" xfId="0" applyFont="1" applyFill="1" applyBorder="1" applyAlignment="1">
      <alignment horizontal="center" vertical="center" wrapText="1"/>
    </xf>
    <xf numFmtId="0" fontId="15" fillId="40" borderId="57" xfId="0" applyFont="1" applyFill="1" applyBorder="1" applyAlignment="1">
      <alignment horizontal="center" vertical="center" wrapText="1"/>
    </xf>
    <xf numFmtId="0" fontId="8" fillId="40" borderId="97" xfId="0" applyFont="1" applyFill="1" applyBorder="1" applyAlignment="1">
      <alignment horizontal="center" vertical="center" wrapText="1"/>
    </xf>
    <xf numFmtId="0" fontId="11" fillId="0" borderId="54" xfId="0" applyFont="1" applyBorder="1" applyAlignment="1">
      <alignment horizontal="right" vertical="center"/>
    </xf>
    <xf numFmtId="0" fontId="11" fillId="0" borderId="39" xfId="0" applyFont="1" applyBorder="1" applyAlignment="1">
      <alignment horizontal="right" vertical="center"/>
    </xf>
    <xf numFmtId="0" fontId="11" fillId="0" borderId="40" xfId="0" applyFont="1" applyBorder="1" applyAlignment="1">
      <alignment horizontal="right" vertical="center"/>
    </xf>
    <xf numFmtId="0" fontId="11" fillId="0" borderId="25" xfId="0" applyFont="1" applyBorder="1" applyAlignment="1">
      <alignment horizontal="right" vertical="center"/>
    </xf>
    <xf numFmtId="44" fontId="19" fillId="0" borderId="93" xfId="0" applyNumberFormat="1" applyFont="1" applyBorder="1" applyAlignment="1">
      <alignment horizontal="center" vertical="center"/>
    </xf>
    <xf numFmtId="0" fontId="19" fillId="0" borderId="94" xfId="0" applyFont="1" applyBorder="1" applyAlignment="1">
      <alignment horizontal="center" vertical="center"/>
    </xf>
    <xf numFmtId="0" fontId="19" fillId="0" borderId="95" xfId="0" applyFont="1" applyBorder="1" applyAlignment="1">
      <alignment horizontal="center" vertical="center"/>
    </xf>
    <xf numFmtId="44" fontId="14" fillId="0" borderId="13" xfId="44" applyFont="1" applyFill="1" applyBorder="1" applyAlignment="1">
      <alignment horizontal="center" vertical="center"/>
    </xf>
    <xf numFmtId="44" fontId="14" fillId="0" borderId="35" xfId="44" applyFont="1" applyFill="1" applyBorder="1" applyAlignment="1">
      <alignment horizontal="center" vertical="center"/>
    </xf>
    <xf numFmtId="1" fontId="14" fillId="0" borderId="34" xfId="0" applyNumberFormat="1" applyFont="1" applyFill="1" applyBorder="1" applyAlignment="1">
      <alignment horizontal="center" vertical="center"/>
    </xf>
    <xf numFmtId="44" fontId="14" fillId="0" borderId="21" xfId="44" applyFont="1" applyFill="1" applyBorder="1" applyAlignment="1">
      <alignment horizontal="center" vertical="center"/>
    </xf>
    <xf numFmtId="44" fontId="14" fillId="0" borderId="26" xfId="44" applyFont="1" applyFill="1" applyBorder="1" applyAlignment="1">
      <alignment horizontal="center" vertical="center"/>
    </xf>
    <xf numFmtId="1" fontId="14" fillId="0" borderId="21" xfId="0" applyNumberFormat="1" applyFont="1" applyFill="1" applyBorder="1" applyAlignment="1">
      <alignment horizontal="center" vertical="center"/>
    </xf>
    <xf numFmtId="1" fontId="14" fillId="0" borderId="26" xfId="0" applyNumberFormat="1" applyFont="1" applyFill="1" applyBorder="1" applyAlignment="1">
      <alignment horizontal="center" vertical="center"/>
    </xf>
    <xf numFmtId="2" fontId="17" fillId="0" borderId="20" xfId="0" applyNumberFormat="1" applyFont="1" applyFill="1" applyBorder="1" applyAlignment="1">
      <alignment horizontal="center" vertical="center"/>
    </xf>
    <xf numFmtId="2" fontId="17" fillId="0" borderId="28" xfId="0" applyNumberFormat="1" applyFont="1" applyFill="1" applyBorder="1" applyAlignment="1">
      <alignment horizontal="center" vertical="center"/>
    </xf>
    <xf numFmtId="0" fontId="15" fillId="40" borderId="46" xfId="0" applyFont="1" applyFill="1" applyBorder="1" applyAlignment="1">
      <alignment horizontal="center" vertical="center" wrapText="1"/>
    </xf>
    <xf numFmtId="0" fontId="15" fillId="40" borderId="45" xfId="0" applyFont="1" applyFill="1" applyBorder="1" applyAlignment="1">
      <alignment horizontal="center" vertical="center" wrapText="1"/>
    </xf>
    <xf numFmtId="2" fontId="17" fillId="0" borderId="21" xfId="0" applyNumberFormat="1" applyFont="1" applyFill="1" applyBorder="1" applyAlignment="1">
      <alignment horizontal="center" vertical="center"/>
    </xf>
    <xf numFmtId="2" fontId="17" fillId="0" borderId="26" xfId="0" applyNumberFormat="1" applyFont="1" applyFill="1" applyBorder="1" applyAlignment="1">
      <alignment horizontal="center" vertical="center"/>
    </xf>
    <xf numFmtId="44" fontId="17" fillId="0" borderId="21" xfId="44" applyFont="1" applyFill="1" applyBorder="1" applyAlignment="1">
      <alignment horizontal="center" vertical="center"/>
    </xf>
    <xf numFmtId="44" fontId="17" fillId="0" borderId="26" xfId="44" applyFont="1" applyFill="1" applyBorder="1" applyAlignment="1">
      <alignment horizontal="center" vertical="center"/>
    </xf>
    <xf numFmtId="44" fontId="17" fillId="0" borderId="30" xfId="44" applyFont="1" applyFill="1" applyBorder="1" applyAlignment="1">
      <alignment horizontal="center" vertical="center"/>
    </xf>
    <xf numFmtId="44" fontId="17" fillId="0" borderId="29" xfId="44" applyFont="1" applyFill="1" applyBorder="1" applyAlignment="1">
      <alignment horizontal="center" vertical="center"/>
    </xf>
    <xf numFmtId="0" fontId="1" fillId="41" borderId="31" xfId="0" applyFont="1" applyFill="1" applyBorder="1" applyAlignment="1">
      <alignment horizontal="center" vertical="center" wrapText="1"/>
    </xf>
    <xf numFmtId="44" fontId="20" fillId="0" borderId="93" xfId="0" applyNumberFormat="1" applyFont="1" applyBorder="1" applyAlignment="1">
      <alignment horizontal="center" vertical="center"/>
    </xf>
    <xf numFmtId="44" fontId="20" fillId="0" borderId="94" xfId="0" applyNumberFormat="1" applyFont="1" applyBorder="1" applyAlignment="1">
      <alignment horizontal="center" vertical="center"/>
    </xf>
    <xf numFmtId="0" fontId="20" fillId="0" borderId="94" xfId="0" applyFont="1" applyBorder="1" applyAlignment="1">
      <alignment horizontal="center" vertical="center"/>
    </xf>
    <xf numFmtId="0" fontId="20" fillId="0" borderId="95" xfId="0" applyFont="1" applyBorder="1" applyAlignment="1">
      <alignment horizontal="center" vertical="center"/>
    </xf>
    <xf numFmtId="0" fontId="15" fillId="40" borderId="99" xfId="0" applyFont="1" applyFill="1" applyBorder="1" applyAlignment="1">
      <alignment horizontal="center" vertical="center" wrapText="1"/>
    </xf>
    <xf numFmtId="0" fontId="8" fillId="40" borderId="55" xfId="0" applyFont="1" applyFill="1" applyBorder="1" applyAlignment="1">
      <alignment horizontal="center" vertical="center" wrapText="1"/>
    </xf>
    <xf numFmtId="44" fontId="1" fillId="0" borderId="26" xfId="44" applyFont="1" applyFill="1" applyBorder="1" applyAlignment="1">
      <alignment horizontal="center" vertical="center" wrapText="1"/>
    </xf>
    <xf numFmtId="44" fontId="1" fillId="0" borderId="36" xfId="44" applyFont="1" applyFill="1" applyBorder="1" applyAlignment="1">
      <alignment horizontal="center" vertical="center" wrapText="1"/>
    </xf>
    <xf numFmtId="44" fontId="1" fillId="39" borderId="29" xfId="44" applyFont="1" applyFill="1" applyBorder="1" applyAlignment="1">
      <alignment horizontal="center" vertical="center" wrapText="1"/>
    </xf>
    <xf numFmtId="44" fontId="1" fillId="39" borderId="37" xfId="44" applyFont="1" applyFill="1" applyBorder="1" applyAlignment="1">
      <alignment horizontal="center" vertical="center" wrapText="1"/>
    </xf>
    <xf numFmtId="2" fontId="17" fillId="35" borderId="20" xfId="0" applyNumberFormat="1" applyFont="1" applyFill="1" applyBorder="1" applyAlignment="1">
      <alignment horizontal="center" vertical="center"/>
    </xf>
    <xf numFmtId="2" fontId="17" fillId="35" borderId="28" xfId="0" applyNumberFormat="1" applyFont="1" applyFill="1" applyBorder="1" applyAlignment="1">
      <alignment horizontal="center" vertical="center"/>
    </xf>
    <xf numFmtId="0" fontId="1" fillId="0" borderId="32" xfId="0" applyFont="1" applyFill="1" applyBorder="1" applyAlignment="1">
      <alignment horizontal="center" vertical="center" wrapText="1"/>
    </xf>
    <xf numFmtId="0" fontId="1" fillId="39" borderId="33" xfId="0" applyFont="1" applyFill="1" applyBorder="1" applyAlignment="1">
      <alignment horizontal="center" vertical="center" wrapText="1"/>
    </xf>
    <xf numFmtId="0" fontId="1" fillId="41"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39" borderId="30" xfId="0" applyFont="1" applyFill="1" applyBorder="1" applyAlignment="1">
      <alignment horizontal="center" vertical="center" wrapText="1"/>
    </xf>
    <xf numFmtId="1" fontId="14" fillId="0" borderId="20" xfId="0" applyNumberFormat="1" applyFont="1" applyFill="1" applyBorder="1" applyAlignment="1">
      <alignment horizontal="center" vertical="center"/>
    </xf>
    <xf numFmtId="1" fontId="14" fillId="0" borderId="28" xfId="0" applyNumberFormat="1" applyFont="1" applyFill="1" applyBorder="1" applyAlignment="1">
      <alignment horizontal="center" vertical="center"/>
    </xf>
    <xf numFmtId="44" fontId="14" fillId="0" borderId="21" xfId="44" applyFont="1" applyFill="1" applyBorder="1" applyAlignment="1">
      <alignment horizontal="center" vertical="center"/>
    </xf>
    <xf numFmtId="44" fontId="14" fillId="0" borderId="26" xfId="44" applyFont="1" applyFill="1" applyBorder="1" applyAlignment="1">
      <alignment horizontal="center" vertical="center"/>
    </xf>
    <xf numFmtId="44" fontId="14" fillId="0" borderId="30" xfId="44" applyFont="1" applyFill="1" applyBorder="1" applyAlignment="1">
      <alignment horizontal="center" vertical="center"/>
    </xf>
    <xf numFmtId="44" fontId="14" fillId="0" borderId="29" xfId="44" applyFont="1" applyFill="1" applyBorder="1" applyAlignment="1">
      <alignment horizontal="center" vertical="center"/>
    </xf>
    <xf numFmtId="1" fontId="14" fillId="0" borderId="21" xfId="0" applyNumberFormat="1" applyFont="1" applyFill="1" applyBorder="1" applyAlignment="1">
      <alignment horizontal="center" vertical="center"/>
    </xf>
    <xf numFmtId="1" fontId="14" fillId="0" borderId="26" xfId="0" applyNumberFormat="1" applyFont="1" applyFill="1" applyBorder="1" applyAlignment="1">
      <alignment horizontal="center" vertical="center"/>
    </xf>
    <xf numFmtId="0" fontId="8" fillId="40" borderId="57" xfId="0" applyFont="1" applyFill="1" applyBorder="1" applyAlignment="1">
      <alignment horizontal="center" vertical="center" wrapText="1"/>
    </xf>
    <xf numFmtId="44" fontId="15" fillId="0" borderId="100" xfId="44" applyFont="1" applyFill="1" applyBorder="1" applyAlignment="1">
      <alignment horizontal="center" vertical="center" wrapText="1"/>
    </xf>
    <xf numFmtId="44" fontId="15" fillId="0" borderId="98" xfId="44" applyFont="1" applyFill="1" applyBorder="1" applyAlignment="1">
      <alignment horizontal="center" vertical="center" wrapText="1"/>
    </xf>
    <xf numFmtId="44" fontId="15" fillId="39" borderId="101" xfId="44" applyFont="1" applyFill="1" applyBorder="1" applyAlignment="1">
      <alignment horizontal="center" vertical="center" wrapText="1"/>
    </xf>
    <xf numFmtId="44" fontId="15" fillId="39" borderId="102" xfId="44" applyFont="1" applyFill="1" applyBorder="1" applyAlignment="1">
      <alignment horizontal="center" vertical="center" wrapText="1"/>
    </xf>
    <xf numFmtId="44" fontId="15" fillId="39" borderId="103" xfId="44" applyFont="1" applyFill="1" applyBorder="1" applyAlignment="1">
      <alignment horizontal="center" vertical="center" wrapText="1"/>
    </xf>
    <xf numFmtId="0" fontId="10" fillId="0" borderId="63" xfId="0" applyFont="1" applyBorder="1" applyAlignment="1">
      <alignment horizontal="right" vertical="center" wrapText="1"/>
    </xf>
    <xf numFmtId="0" fontId="10" fillId="0" borderId="64" xfId="0" applyFont="1" applyBorder="1" applyAlignment="1">
      <alignment horizontal="right" vertical="center" wrapText="1"/>
    </xf>
    <xf numFmtId="0" fontId="10" fillId="0" borderId="65" xfId="0" applyFont="1" applyBorder="1" applyAlignment="1">
      <alignment horizontal="right" vertical="center" wrapText="1"/>
    </xf>
    <xf numFmtId="0" fontId="15" fillId="40" borderId="82" xfId="0" applyFont="1" applyFill="1" applyBorder="1" applyAlignment="1">
      <alignment horizontal="center" vertical="center" wrapText="1"/>
    </xf>
    <xf numFmtId="0" fontId="15" fillId="40" borderId="100" xfId="0" applyFont="1" applyFill="1" applyBorder="1" applyAlignment="1">
      <alignment horizontal="center" vertical="center" wrapText="1"/>
    </xf>
    <xf numFmtId="0" fontId="0" fillId="40" borderId="92" xfId="0" applyFont="1" applyFill="1" applyBorder="1" applyAlignment="1">
      <alignment horizontal="center" vertical="center"/>
    </xf>
    <xf numFmtId="0" fontId="15" fillId="40" borderId="100" xfId="0" applyFont="1" applyFill="1" applyBorder="1" applyAlignment="1">
      <alignment horizontal="center" vertical="center"/>
    </xf>
    <xf numFmtId="0" fontId="15" fillId="40" borderId="92" xfId="0" applyFont="1" applyFill="1" applyBorder="1" applyAlignment="1">
      <alignment horizontal="center" vertical="center"/>
    </xf>
    <xf numFmtId="0" fontId="15" fillId="40" borderId="101" xfId="0" applyFont="1" applyFill="1" applyBorder="1" applyAlignment="1">
      <alignment horizontal="center" vertical="center"/>
    </xf>
    <xf numFmtId="0" fontId="15" fillId="40" borderId="102" xfId="0" applyFont="1" applyFill="1" applyBorder="1" applyAlignment="1">
      <alignment horizontal="center" vertical="center"/>
    </xf>
    <xf numFmtId="0" fontId="0" fillId="40" borderId="102" xfId="0" applyFont="1" applyFill="1" applyBorder="1" applyAlignment="1">
      <alignment horizontal="center" vertical="center"/>
    </xf>
    <xf numFmtId="4" fontId="15" fillId="41" borderId="104" xfId="0" applyNumberFormat="1" applyFont="1" applyFill="1" applyBorder="1" applyAlignment="1">
      <alignment horizontal="center" vertical="center" wrapText="1"/>
    </xf>
    <xf numFmtId="4" fontId="15" fillId="41" borderId="99" xfId="0" applyNumberFormat="1" applyFont="1" applyFill="1" applyBorder="1" applyAlignment="1">
      <alignment horizontal="center" vertical="center" wrapText="1"/>
    </xf>
    <xf numFmtId="4" fontId="15" fillId="41" borderId="55" xfId="0" applyNumberFormat="1" applyFont="1" applyFill="1" applyBorder="1" applyAlignment="1">
      <alignment horizontal="center" vertical="center" wrapText="1"/>
    </xf>
    <xf numFmtId="0" fontId="1" fillId="34" borderId="67" xfId="0" applyFont="1" applyFill="1" applyBorder="1" applyAlignment="1">
      <alignment horizontal="left" vertical="top" wrapText="1"/>
    </xf>
    <xf numFmtId="0" fontId="1" fillId="34" borderId="73" xfId="0" applyFont="1" applyFill="1" applyBorder="1" applyAlignment="1">
      <alignment horizontal="left" vertical="top" wrapText="1"/>
    </xf>
    <xf numFmtId="0" fontId="1" fillId="34" borderId="105" xfId="0" applyFont="1" applyFill="1" applyBorder="1" applyAlignment="1">
      <alignment horizontal="left" vertical="top" wrapText="1"/>
    </xf>
    <xf numFmtId="9" fontId="8" fillId="0" borderId="10" xfId="51" applyFont="1" applyBorder="1" applyAlignment="1">
      <alignment horizontal="center" wrapText="1"/>
    </xf>
    <xf numFmtId="9" fontId="8" fillId="0" borderId="11" xfId="51" applyFont="1" applyBorder="1" applyAlignment="1">
      <alignment horizontal="center" wrapText="1"/>
    </xf>
    <xf numFmtId="9" fontId="0" fillId="0" borderId="16" xfId="51" applyFont="1" applyFill="1" applyBorder="1" applyAlignment="1">
      <alignment horizontal="center" vertical="center"/>
    </xf>
    <xf numFmtId="9" fontId="0" fillId="0" borderId="74" xfId="51" applyFont="1" applyFill="1" applyBorder="1" applyAlignment="1">
      <alignment horizontal="center" vertical="center"/>
    </xf>
    <xf numFmtId="9" fontId="0" fillId="0" borderId="14" xfId="51" applyFont="1" applyFill="1" applyBorder="1" applyAlignment="1">
      <alignment horizontal="center" vertical="center"/>
    </xf>
    <xf numFmtId="9" fontId="0" fillId="0" borderId="16" xfId="51" applyFont="1" applyFill="1" applyBorder="1" applyAlignment="1">
      <alignment horizontal="center"/>
    </xf>
    <xf numFmtId="9" fontId="0" fillId="0" borderId="14" xfId="51" applyFont="1" applyFill="1" applyBorder="1" applyAlignment="1">
      <alignment horizontal="center"/>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xdr:row>
      <xdr:rowOff>0</xdr:rowOff>
    </xdr:from>
    <xdr:to>
      <xdr:col>2</xdr:col>
      <xdr:colOff>0</xdr:colOff>
      <xdr:row>1</xdr:row>
      <xdr:rowOff>504825</xdr:rowOff>
    </xdr:to>
    <xdr:pic>
      <xdr:nvPicPr>
        <xdr:cNvPr id="1" name="Immagine 3"/>
        <xdr:cNvPicPr preferRelativeResize="1">
          <a:picLocks noChangeAspect="1"/>
        </xdr:cNvPicPr>
      </xdr:nvPicPr>
      <xdr:blipFill>
        <a:blip r:embed="rId1"/>
        <a:stretch>
          <a:fillRect/>
        </a:stretch>
      </xdr:blipFill>
      <xdr:spPr>
        <a:xfrm>
          <a:off x="6010275" y="161925"/>
          <a:ext cx="0" cy="504825"/>
        </a:xfrm>
        <a:prstGeom prst="rect">
          <a:avLst/>
        </a:prstGeom>
        <a:solidFill>
          <a:srgbClr val="FFFFFF"/>
        </a:solid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7</xdr:col>
      <xdr:colOff>1019175</xdr:colOff>
      <xdr:row>0</xdr:row>
      <xdr:rowOff>0</xdr:rowOff>
    </xdr:to>
    <xdr:sp>
      <xdr:nvSpPr>
        <xdr:cNvPr id="1" name="Testo 1"/>
        <xdr:cNvSpPr txBox="1">
          <a:spLocks noChangeArrowheads="1"/>
        </xdr:cNvSpPr>
      </xdr:nvSpPr>
      <xdr:spPr>
        <a:xfrm>
          <a:off x="38100" y="0"/>
          <a:ext cx="11639550" cy="0"/>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latin typeface="Arial"/>
              <a:ea typeface="Arial"/>
              <a:cs typeface="Arial"/>
            </a:rPr>
            <a:t>PERIZIA DI SPESA PER PER ACQUISTI DI   </a:t>
          </a:r>
          <a:r>
            <a:rPr lang="en-US" cap="none" sz="1600" b="1" i="0" u="none" baseline="0">
              <a:solidFill>
                <a:srgbClr val="000000"/>
              </a:solidFill>
              <a:latin typeface="Arial"/>
              <a:ea typeface="Arial"/>
              <a:cs typeface="Arial"/>
            </a:rPr>
            <a:t>MATERIALI SPECIFICI 
</a:t>
          </a:r>
          <a:r>
            <a:rPr lang="en-US" cap="none" sz="1600" b="1" i="0" u="none" baseline="0">
              <a:solidFill>
                <a:srgbClr val="000000"/>
              </a:solidFill>
              <a:latin typeface="Arial"/>
              <a:ea typeface="Arial"/>
              <a:cs typeface="Arial"/>
            </a:rPr>
            <a:t>EDILI,       ELETTRICI,       IDRAULICI,       DA   PITTORE</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DA IMPIEGARE CON MANODOPERA PROVINCIALE PER LA MANUTENZIONE DEGLI  EDIFICI DI PROPRIETA' E/O PERTINENZA PROVINCIALE PER L'ANNO 2001:</a:t>
          </a:r>
          <a:r>
            <a:rPr lang="en-US" cap="none" sz="16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editAs="oneCell">
    <xdr:from>
      <xdr:col>2</xdr:col>
      <xdr:colOff>0</xdr:colOff>
      <xdr:row>0</xdr:row>
      <xdr:rowOff>0</xdr:rowOff>
    </xdr:from>
    <xdr:to>
      <xdr:col>2</xdr:col>
      <xdr:colOff>0</xdr:colOff>
      <xdr:row>2</xdr:row>
      <xdr:rowOff>95250</xdr:rowOff>
    </xdr:to>
    <xdr:pic>
      <xdr:nvPicPr>
        <xdr:cNvPr id="2" name="Immagine 3"/>
        <xdr:cNvPicPr preferRelativeResize="1">
          <a:picLocks noChangeAspect="1"/>
        </xdr:cNvPicPr>
      </xdr:nvPicPr>
      <xdr:blipFill>
        <a:blip r:embed="rId1"/>
        <a:stretch>
          <a:fillRect/>
        </a:stretch>
      </xdr:blipFill>
      <xdr:spPr>
        <a:xfrm>
          <a:off x="6010275" y="0"/>
          <a:ext cx="0" cy="504825"/>
        </a:xfrm>
        <a:prstGeom prst="rect">
          <a:avLst/>
        </a:prstGeom>
        <a:solidFill>
          <a:srgbClr val="FFFFFF"/>
        </a:solidFill>
        <a:ln w="1" cmpd="sng">
          <a:noFill/>
        </a:ln>
      </xdr:spPr>
    </xdr:pic>
    <xdr:clientData/>
  </xdr:twoCellAnchor>
  <xdr:twoCellAnchor>
    <xdr:from>
      <xdr:col>0</xdr:col>
      <xdr:colOff>0</xdr:colOff>
      <xdr:row>1</xdr:row>
      <xdr:rowOff>57150</xdr:rowOff>
    </xdr:from>
    <xdr:to>
      <xdr:col>8</xdr:col>
      <xdr:colOff>990600</xdr:colOff>
      <xdr:row>6</xdr:row>
      <xdr:rowOff>152400</xdr:rowOff>
    </xdr:to>
    <xdr:sp>
      <xdr:nvSpPr>
        <xdr:cNvPr id="3" name="Testo 1"/>
        <xdr:cNvSpPr txBox="1">
          <a:spLocks noChangeArrowheads="1"/>
        </xdr:cNvSpPr>
      </xdr:nvSpPr>
      <xdr:spPr>
        <a:xfrm>
          <a:off x="0" y="304800"/>
          <a:ext cx="12668250" cy="942975"/>
        </a:xfrm>
        <a:prstGeom prst="rect">
          <a:avLst/>
        </a:prstGeom>
        <a:solidFill>
          <a:srgbClr val="FFFFFF"/>
        </a:solidFill>
        <a:ln w="9525" cmpd="sng">
          <a:solidFill>
            <a:srgbClr val="000000"/>
          </a:solidFill>
          <a:headEnd type="none"/>
          <a:tailEnd type="none"/>
        </a:ln>
      </xdr:spPr>
      <xdr:txBody>
        <a:bodyPr vertOverflow="clip" wrap="square" lIns="36576" tIns="32004" rIns="36576" bIns="0" anchor="ctr"/>
        <a:p>
          <a:pPr algn="ctr">
            <a:defRPr/>
          </a:pPr>
          <a:r>
            <a:rPr lang="en-US" cap="none" sz="1200" b="1" i="0" u="none" baseline="0">
              <a:solidFill>
                <a:srgbClr val="000000"/>
              </a:solidFill>
              <a:latin typeface="Arial"/>
              <a:ea typeface="Arial"/>
              <a:cs typeface="Arial"/>
            </a:rPr>
            <a:t>SERVIZIO DI MANUTENZIONE DELLE AREE VERDI
</a:t>
          </a:r>
          <a:r>
            <a:rPr lang="en-US" cap="none" sz="1200" b="1" i="0" u="none" baseline="0">
              <a:solidFill>
                <a:srgbClr val="000000"/>
              </a:solidFill>
              <a:latin typeface="Arial"/>
              <a:ea typeface="Arial"/>
              <a:cs typeface="Arial"/>
            </a:rPr>
            <a:t>DI PERTINENZA DEGLI IMMOBILI IN PROPRIETÀ ED IN GESTIONE ALLA PROVINCIA DI MANTOVA 
</a:t>
          </a:r>
          <a:r>
            <a:rPr lang="en-US" cap="none" sz="1200" b="1" i="0" u="none" baseline="0">
              <a:solidFill>
                <a:srgbClr val="000000"/>
              </a:solidFill>
              <a:latin typeface="Arial"/>
              <a:ea typeface="Arial"/>
              <a:cs typeface="Arial"/>
            </a:rPr>
            <a:t>FINO AL 31-12-2020</a:t>
          </a:r>
          <a:r>
            <a:rPr lang="en-US" cap="none" sz="12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COMPUTO METRICO ESTIMATIVO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9</xdr:col>
      <xdr:colOff>609600</xdr:colOff>
      <xdr:row>0</xdr:row>
      <xdr:rowOff>0</xdr:rowOff>
    </xdr:to>
    <xdr:sp>
      <xdr:nvSpPr>
        <xdr:cNvPr id="1" name="Testo 1"/>
        <xdr:cNvSpPr txBox="1">
          <a:spLocks noChangeArrowheads="1"/>
        </xdr:cNvSpPr>
      </xdr:nvSpPr>
      <xdr:spPr>
        <a:xfrm>
          <a:off x="38100" y="0"/>
          <a:ext cx="11001375" cy="0"/>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latin typeface="Arial"/>
              <a:ea typeface="Arial"/>
              <a:cs typeface="Arial"/>
            </a:rPr>
            <a:t>PERIZIA DI SPESA PER PER ACQUISTI DI   </a:t>
          </a:r>
          <a:r>
            <a:rPr lang="en-US" cap="none" sz="1600" b="1" i="0" u="none" baseline="0">
              <a:solidFill>
                <a:srgbClr val="000000"/>
              </a:solidFill>
              <a:latin typeface="Arial"/>
              <a:ea typeface="Arial"/>
              <a:cs typeface="Arial"/>
            </a:rPr>
            <a:t>MATERIALI SPECIFICI 
</a:t>
          </a:r>
          <a:r>
            <a:rPr lang="en-US" cap="none" sz="1600" b="1" i="0" u="none" baseline="0">
              <a:solidFill>
                <a:srgbClr val="000000"/>
              </a:solidFill>
              <a:latin typeface="Arial"/>
              <a:ea typeface="Arial"/>
              <a:cs typeface="Arial"/>
            </a:rPr>
            <a:t>EDILI,       ELETTRICI,       IDRAULICI,       DA   PITTORE</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DA IMPIEGARE CON MANODOPERA PROVINCIALE PER LA MANUTENZIONE DEGLI  EDIFICI DI PROPRIETA' E/O PERTINENZA PROVINCIALE PER L'ANNO 2001:</a:t>
          </a:r>
          <a:r>
            <a:rPr lang="en-US" cap="none" sz="16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editAs="oneCell">
    <xdr:from>
      <xdr:col>2</xdr:col>
      <xdr:colOff>381000</xdr:colOff>
      <xdr:row>0</xdr:row>
      <xdr:rowOff>0</xdr:rowOff>
    </xdr:from>
    <xdr:to>
      <xdr:col>2</xdr:col>
      <xdr:colOff>381000</xdr:colOff>
      <xdr:row>2</xdr:row>
      <xdr:rowOff>95250</xdr:rowOff>
    </xdr:to>
    <xdr:pic>
      <xdr:nvPicPr>
        <xdr:cNvPr id="2" name="Immagine 3"/>
        <xdr:cNvPicPr preferRelativeResize="1">
          <a:picLocks noChangeAspect="1"/>
        </xdr:cNvPicPr>
      </xdr:nvPicPr>
      <xdr:blipFill>
        <a:blip r:embed="rId1"/>
        <a:stretch>
          <a:fillRect/>
        </a:stretch>
      </xdr:blipFill>
      <xdr:spPr>
        <a:xfrm>
          <a:off x="6391275" y="0"/>
          <a:ext cx="0" cy="504825"/>
        </a:xfrm>
        <a:prstGeom prst="rect">
          <a:avLst/>
        </a:prstGeom>
        <a:solidFill>
          <a:srgbClr val="FFFFFF"/>
        </a:solidFill>
        <a:ln w="1" cmpd="sng">
          <a:noFill/>
        </a:ln>
      </xdr:spPr>
    </xdr:pic>
    <xdr:clientData/>
  </xdr:twoCellAnchor>
  <xdr:twoCellAnchor>
    <xdr:from>
      <xdr:col>0</xdr:col>
      <xdr:colOff>0</xdr:colOff>
      <xdr:row>1</xdr:row>
      <xdr:rowOff>104775</xdr:rowOff>
    </xdr:from>
    <xdr:to>
      <xdr:col>4</xdr:col>
      <xdr:colOff>847725</xdr:colOff>
      <xdr:row>6</xdr:row>
      <xdr:rowOff>152400</xdr:rowOff>
    </xdr:to>
    <xdr:sp>
      <xdr:nvSpPr>
        <xdr:cNvPr id="3" name="Testo 1"/>
        <xdr:cNvSpPr txBox="1">
          <a:spLocks noChangeArrowheads="1"/>
        </xdr:cNvSpPr>
      </xdr:nvSpPr>
      <xdr:spPr>
        <a:xfrm>
          <a:off x="0" y="352425"/>
          <a:ext cx="7924800" cy="895350"/>
        </a:xfrm>
        <a:prstGeom prst="rect">
          <a:avLst/>
        </a:prstGeom>
        <a:solidFill>
          <a:srgbClr val="FFFFFF"/>
        </a:solidFill>
        <a:ln w="9525" cmpd="sng">
          <a:solidFill>
            <a:srgbClr val="000000"/>
          </a:solidFill>
          <a:headEnd type="none"/>
          <a:tailEnd type="none"/>
        </a:ln>
      </xdr:spPr>
      <xdr:txBody>
        <a:bodyPr vertOverflow="clip" wrap="square" lIns="36576" tIns="32004" rIns="36576" bIns="0" anchor="ctr"/>
        <a:p>
          <a:pPr algn="ctr">
            <a:defRPr/>
          </a:pPr>
          <a:r>
            <a:rPr lang="en-US" cap="none" sz="1200" b="1" i="0" u="none" baseline="0">
              <a:solidFill>
                <a:srgbClr val="000000"/>
              </a:solidFill>
              <a:latin typeface="Arial"/>
              <a:ea typeface="Arial"/>
              <a:cs typeface="Arial"/>
            </a:rPr>
            <a:t>SERVIZIO DI MANUTENZIONE DELLE AREE VERDI
</a:t>
          </a:r>
          <a:r>
            <a:rPr lang="en-US" cap="none" sz="1200" b="1" i="0" u="none" baseline="0">
              <a:solidFill>
                <a:srgbClr val="000000"/>
              </a:solidFill>
              <a:latin typeface="Arial"/>
              <a:ea typeface="Arial"/>
              <a:cs typeface="Arial"/>
            </a:rPr>
            <a:t>DI PERTINENZA DEGLI IMMOBILI IN PROPRIETÀ ED IN GESTIONE ALLA PROVINCIA DI MANTOVA 
</a:t>
          </a:r>
          <a:r>
            <a:rPr lang="en-US" cap="none" sz="1200" b="1" i="0" u="none" baseline="0">
              <a:solidFill>
                <a:srgbClr val="000000"/>
              </a:solidFill>
              <a:latin typeface="Arial"/>
              <a:ea typeface="Arial"/>
              <a:cs typeface="Arial"/>
            </a:rPr>
            <a:t>FINO AL 31-12-2020</a:t>
          </a:r>
          <a:r>
            <a:rPr lang="en-US" cap="none" sz="12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ELENCO PREZZI UNITARI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K90"/>
  <sheetViews>
    <sheetView showGridLines="0" zoomScale="115" zoomScaleNormal="115" zoomScaleSheetLayoutView="70" zoomScalePageLayoutView="0" workbookViewId="0" topLeftCell="A60">
      <selection activeCell="A44" sqref="A44"/>
    </sheetView>
  </sheetViews>
  <sheetFormatPr defaultColWidth="9.140625" defaultRowHeight="12.75"/>
  <cols>
    <col min="1" max="1" width="4.28125" style="5" customWidth="1"/>
    <col min="2" max="2" width="85.8515625" style="0" customWidth="1"/>
    <col min="3" max="3" width="7.8515625" style="285" customWidth="1"/>
    <col min="4" max="4" width="13.57421875" style="0" customWidth="1"/>
    <col min="5" max="5" width="17.00390625" style="0" customWidth="1"/>
    <col min="6" max="6" width="19.8515625" style="348" bestFit="1" customWidth="1"/>
    <col min="7" max="7" width="0" style="24" hidden="1" customWidth="1"/>
    <col min="8" max="10" width="0" style="0" hidden="1" customWidth="1"/>
  </cols>
  <sheetData>
    <row r="2" spans="1:7" ht="54" customHeight="1">
      <c r="A2" s="491" t="s">
        <v>417</v>
      </c>
      <c r="B2" s="491"/>
      <c r="C2" s="491"/>
      <c r="D2" s="491"/>
      <c r="E2" s="491"/>
      <c r="F2" s="491"/>
      <c r="G2"/>
    </row>
    <row r="3" ht="13.5" thickBot="1">
      <c r="G3"/>
    </row>
    <row r="4" spans="1:7" ht="12.75" customHeight="1">
      <c r="A4" s="495" t="s">
        <v>342</v>
      </c>
      <c r="B4" s="496"/>
      <c r="C4" s="496"/>
      <c r="D4" s="496"/>
      <c r="E4" s="496"/>
      <c r="F4" s="497"/>
      <c r="G4"/>
    </row>
    <row r="5" spans="1:6" s="29" customFormat="1" ht="12.75" customHeight="1" thickBot="1">
      <c r="A5" s="498"/>
      <c r="B5" s="499"/>
      <c r="C5" s="499"/>
      <c r="D5" s="499"/>
      <c r="E5" s="499"/>
      <c r="F5" s="500"/>
    </row>
    <row r="6" spans="1:6" s="29" customFormat="1" ht="12.75" hidden="1">
      <c r="A6" s="32" t="s">
        <v>0</v>
      </c>
      <c r="B6" s="9"/>
      <c r="C6" s="506" t="s">
        <v>28</v>
      </c>
      <c r="D6" s="506" t="s">
        <v>6</v>
      </c>
      <c r="E6" s="506" t="s">
        <v>303</v>
      </c>
      <c r="F6" s="504" t="s">
        <v>166</v>
      </c>
    </row>
    <row r="7" spans="1:7" ht="13.5" hidden="1" thickBot="1">
      <c r="A7" s="33" t="s">
        <v>3</v>
      </c>
      <c r="B7" s="10" t="s">
        <v>4</v>
      </c>
      <c r="C7" s="507"/>
      <c r="D7" s="507"/>
      <c r="E7" s="507"/>
      <c r="F7" s="505"/>
      <c r="G7"/>
    </row>
    <row r="8" spans="1:6" s="6" customFormat="1" ht="12.75" hidden="1">
      <c r="A8" s="350"/>
      <c r="B8" s="41" t="s">
        <v>324</v>
      </c>
      <c r="C8" s="286"/>
      <c r="D8" s="41"/>
      <c r="E8" s="41"/>
      <c r="F8" s="351"/>
    </row>
    <row r="9" spans="1:7" ht="38.25" hidden="1">
      <c r="A9" s="352">
        <f>'E Elenco prezzi'!A$12</f>
        <v>1</v>
      </c>
      <c r="B9" s="70" t="str">
        <f>'E Elenco prezzi'!$B$12</f>
        <v>Rigenerazione dei tappeti erbosi con mezzi meccanici, operazione consistente in una fessurazione e/o bucatura del cotico, asportazione feltro, passaggio con rete metallica, semina meccanica con miscuglio apposito per rigenerazione con 30 g/mq di seme, esclusa irrigazione:</v>
      </c>
      <c r="C9" s="287"/>
      <c r="D9" s="70"/>
      <c r="E9" s="70"/>
      <c r="F9" s="353"/>
      <c r="G9"/>
    </row>
    <row r="10" spans="1:7" ht="12.75" hidden="1">
      <c r="A10" s="352"/>
      <c r="B10" s="73" t="str">
        <f>'E Elenco prezzi'!$B$13</f>
        <v>per superfici di dimensione varie e sparse</v>
      </c>
      <c r="C10" s="288" t="str">
        <f>'E Elenco prezzi'!C$13</f>
        <v>mq</v>
      </c>
      <c r="D10" s="284">
        <v>500</v>
      </c>
      <c r="E10" s="258">
        <f>'E Elenco prezzi'!$D$13</f>
        <v>2</v>
      </c>
      <c r="F10" s="353">
        <f>E10*D10</f>
        <v>1000</v>
      </c>
      <c r="G10"/>
    </row>
    <row r="11" spans="1:7" ht="25.5" hidden="1">
      <c r="A11" s="352">
        <f>'E Elenco prezzi'!A$14</f>
        <v>2</v>
      </c>
      <c r="B11" s="44" t="str">
        <f>'E Elenco prezzi'!B$14</f>
        <v>Asportazione delle foglie dai tappeti da eseguirsi a mano e con macchina aspiratrice/soffiatrice, compresi carico e trasporto a centri smaltimento, compreso onere di smaltimento</v>
      </c>
      <c r="C11" s="289"/>
      <c r="D11" s="44"/>
      <c r="E11" s="44"/>
      <c r="F11" s="353"/>
      <c r="G11"/>
    </row>
    <row r="12" spans="1:7" ht="12.75" hidden="1">
      <c r="A12" s="352"/>
      <c r="B12" s="73" t="s">
        <v>302</v>
      </c>
      <c r="C12" s="288" t="str">
        <f>'E Elenco prezzi'!C$15</f>
        <v>mq</v>
      </c>
      <c r="D12" s="73"/>
      <c r="E12" s="73"/>
      <c r="F12" s="353">
        <f>'RACCOLTA FOGLIE'!$G$40</f>
        <v>12566.9164</v>
      </c>
      <c r="G12"/>
    </row>
    <row r="13" spans="1:7" ht="76.5" hidden="1">
      <c r="A13" s="352">
        <f>'E Elenco prezzi'!A$20</f>
        <v>3</v>
      </c>
      <c r="B13" s="44" t="str">
        <f>'E Elenco prezzi'!B$20</f>
        <v>Taglio di tappeto erboso in parchi e giardini a bassa manutenzione, per qualsiasi altezza dell'erba e con qualsiasi andamento e pezzatura del terreno, con tosaerba a lama rotante, con altezza finale dell'erba &lt; 3 cm, compresa la rifinitura dei bordi, intorno ad aiuole, alberi, siepi,...; è altresì compresa la raccolta immediata e successivo carico, trasporto e smaltimento presso discarica autorizzata del materiale di risulta, e ogni altro onere per dare il lavoro finito a opera d'arte e secondo le indicazioni date dal Direttore all'esecuzione.</v>
      </c>
      <c r="C13" s="289"/>
      <c r="D13" s="44"/>
      <c r="E13" s="44"/>
      <c r="F13" s="353"/>
      <c r="G13"/>
    </row>
    <row r="14" spans="1:7" ht="12.75" hidden="1">
      <c r="A14" s="352"/>
      <c r="B14" s="73" t="s">
        <v>316</v>
      </c>
      <c r="C14" s="288" t="str">
        <f>'E Elenco prezzi'!C$17</f>
        <v>mq</v>
      </c>
      <c r="D14" s="73"/>
      <c r="E14" s="73"/>
      <c r="F14" s="353">
        <f>SFALCI!$G$40</f>
        <v>80019.99800000002</v>
      </c>
      <c r="G14"/>
    </row>
    <row r="15" spans="1:7" ht="63.75" hidden="1">
      <c r="A15" s="352">
        <f>'E Elenco prezzi'!A$25</f>
        <v>4</v>
      </c>
      <c r="B15" s="48" t="str">
        <f>'E Elenco prezzi'!B$25</f>
        <v>Potatura di contenimento, diradamento e risanamento con rimonda di parti secche di piante ad alto fusto in filare o a gruppi con portamento libero, senza impedimenti di sorta sotto la proiezione della chioma, compresa pulitura dai ricacci della base e del tronco fino al primo palco, trattamento dei tagli eseguiti con prodotti disinfettanti, raccolta, asportazione e smaltimento del materiale di risulta, per piante di altezza varia a partire dagli 8 metri</v>
      </c>
      <c r="C15" s="289"/>
      <c r="D15" s="48"/>
      <c r="E15" s="48"/>
      <c r="F15" s="353"/>
      <c r="G15"/>
    </row>
    <row r="16" spans="1:7" ht="12.75" hidden="1">
      <c r="A16" s="352"/>
      <c r="B16" s="73" t="s">
        <v>302</v>
      </c>
      <c r="C16" s="288" t="str">
        <f>'E Elenco prezzi'!$C$26</f>
        <v>cad.</v>
      </c>
      <c r="D16" s="73"/>
      <c r="E16" s="73"/>
      <c r="F16" s="353">
        <f>'POTATURE ALBERI'!$F$73</f>
        <v>3358.4</v>
      </c>
      <c r="G16"/>
    </row>
    <row r="17" spans="1:7" ht="38.25" hidden="1">
      <c r="A17" s="352">
        <f>'E Elenco prezzi'!A$29</f>
        <v>5</v>
      </c>
      <c r="B17" s="48" t="str">
        <f>'E Elenco prezzi'!B$29</f>
        <v>Potatura di contenimento e risanamento di macchie arbustive, per formazione di superfici continue, con raccolta ed asportazione del materiale di risulta ed il loro trasporto alle discariche, compreso l’onere di smaltimento presso le stesse: per altezze varie </v>
      </c>
      <c r="C17" s="289"/>
      <c r="D17" s="48"/>
      <c r="E17" s="48"/>
      <c r="F17" s="353"/>
      <c r="G17"/>
    </row>
    <row r="18" spans="1:7" ht="12.75" hidden="1">
      <c r="A18" s="352"/>
      <c r="B18" s="73" t="s">
        <v>302</v>
      </c>
      <c r="C18" s="288" t="str">
        <f>'E Elenco prezzi'!$C$26</f>
        <v>cad.</v>
      </c>
      <c r="D18" s="73"/>
      <c r="E18" s="73"/>
      <c r="F18" s="353">
        <f>'POTATURE ARBUSTI'!$I$72</f>
        <v>4367</v>
      </c>
      <c r="G18"/>
    </row>
    <row r="19" spans="1:7" ht="38.25" hidden="1">
      <c r="A19" s="352">
        <f>'E Elenco prezzi'!A$31</f>
        <v>6</v>
      </c>
      <c r="B19" s="48" t="str">
        <f>'E Elenco prezzi'!B$31</f>
        <v>Potatura delle siepi sui tre lati in forma libera, intervento completo e comprensivo di ogni attrezzo, attrezzatura, mezzo meccanico necessario nonchè di raccolta, carico, trasporto e conferimento del materiale di risulta presso le discariche autorizzate, incluso di smaltimento:</v>
      </c>
      <c r="C19" s="289"/>
      <c r="D19" s="48"/>
      <c r="E19" s="48"/>
      <c r="F19" s="353"/>
      <c r="G19"/>
    </row>
    <row r="20" spans="1:7" ht="12.75" hidden="1">
      <c r="A20" s="352"/>
      <c r="B20" s="73" t="s">
        <v>302</v>
      </c>
      <c r="C20" s="288" t="str">
        <f>'E Elenco prezzi'!$C$32</f>
        <v>ml</v>
      </c>
      <c r="D20" s="73"/>
      <c r="E20" s="73"/>
      <c r="F20" s="353">
        <f>'POTATURE SIEPI'!$F$73</f>
        <v>18141</v>
      </c>
      <c r="G20"/>
    </row>
    <row r="21" spans="1:7" ht="25.5" hidden="1">
      <c r="A21" s="352">
        <f>'E Elenco prezzi'!A$34</f>
        <v>7</v>
      </c>
      <c r="B21" s="44" t="str">
        <f>'E Elenco prezzi'!B$34</f>
        <v>Abbattimento controllato compreso ogni onere per asportazione e smaltimento materiale di risulta, per piante di altezza: per piante poste in parchi e giardini </v>
      </c>
      <c r="C21" s="289"/>
      <c r="D21" s="44"/>
      <c r="E21" s="44"/>
      <c r="F21" s="353"/>
      <c r="G21"/>
    </row>
    <row r="22" spans="1:7" ht="12.75" hidden="1">
      <c r="A22" s="352"/>
      <c r="B22" s="73" t="s">
        <v>316</v>
      </c>
      <c r="C22" s="288" t="str">
        <f>'E Elenco prezzi'!$C$26</f>
        <v>cad.</v>
      </c>
      <c r="D22" s="73"/>
      <c r="E22" s="73"/>
      <c r="F22" s="353">
        <f>'ABBATTIMENTI ALBERI_1'!$F$73</f>
        <v>4820</v>
      </c>
      <c r="G22"/>
    </row>
    <row r="23" spans="1:7" ht="76.5" hidden="1">
      <c r="A23" s="352">
        <f>'E Elenco prezzi'!A$38</f>
        <v>8</v>
      </c>
      <c r="B23" s="259" t="str">
        <f>'E Elenco prezzi'!B$38</f>
        <v>Manutenzione di impianti di irrigazione automatica consistente in: intervento di riempimento ed accensione, programmazione stagionale, spegnimento e svuotamento; sono inoltre previsti tre controlli annuali di funzionamento e/o modifica della programmazione stagionale. Sono inclusi la ricerca di perdite sull'impianto, la sostituzione di guarnizioni e altra piccola minuteria,due ricambi degli erogatori per ogni impianto, se necessario, sono invece escluse le opere per la manutenzione in seguito a perdite che andranno conteggiate a parte.</v>
      </c>
      <c r="C23" s="290"/>
      <c r="D23" s="73"/>
      <c r="E23" s="73"/>
      <c r="F23" s="353"/>
      <c r="G23"/>
    </row>
    <row r="24" spans="1:7" ht="12.75" hidden="1">
      <c r="A24" s="352"/>
      <c r="B24" s="73" t="s">
        <v>302</v>
      </c>
      <c r="C24" s="288" t="str">
        <f>'E Elenco prezzi'!C$27</f>
        <v>cad.</v>
      </c>
      <c r="D24" s="73"/>
      <c r="E24" s="73"/>
      <c r="F24" s="353">
        <f>'IMPIANTI IRRIGAZIONE'!$I$9</f>
        <v>4800</v>
      </c>
      <c r="G24"/>
    </row>
    <row r="25" spans="1:7" ht="140.25" hidden="1">
      <c r="A25" s="352">
        <f>'E Elenco prezzi'!A$40</f>
        <v>9</v>
      </c>
      <c r="B25" s="44" t="str">
        <f>'E Elenco prezzi'!B$40</f>
        <v>Diserbo delle zone esterne eseguito secondo quanto prescritto dal D.M. 22/01/2014, dal Decreto 9 agosto 2016, "Revoca di autorizzazioni all’immissione in commercio e modifica delle condizioni d’impiego di prodotti fitosanitari contenenti la sostanza attiva glifosate in attuazione del regolamento di esecuzione (UE) 2016/1313 della Commissione del 1° agosto 2016", e dalla Delibera Giunta regionale 6 marzo 2015 - n. X/3233 di Regione Lombardia, pubblicata su B.U.R.L. Serie Ordinaria - Giovedì 12 marzo 2015, compresa l'eradicazione e l'asporto della vegetazione di risulta, con la combinazione delle seguenti tecniche, da concordare con la D.E. in relazione alle condizioni delle aree sterne degli stabili, per garantire il miglio rirsultato in termini di pulizia immediata e durata dell'intervento: diserbo meccanico con decespugliatore a movimento controrotante e/o spazzole elimina erbacce, pirodiserbo con barra da diserbo termico ad infrarossi, diserbo a vapore, diserbo chimico (acido pelargonico, acido acetico, soluzione satura di acqua e sale,...),...</v>
      </c>
      <c r="C25" s="289"/>
      <c r="D25" s="73"/>
      <c r="E25" s="73"/>
      <c r="F25" s="353"/>
      <c r="G25"/>
    </row>
    <row r="26" spans="1:7" ht="12.75" hidden="1">
      <c r="A26" s="352"/>
      <c r="B26" s="73" t="s">
        <v>302</v>
      </c>
      <c r="C26" s="288" t="str">
        <f>'E Elenco prezzi'!$C$41</f>
        <v>mq</v>
      </c>
      <c r="D26" s="73"/>
      <c r="E26" s="73"/>
      <c r="F26" s="353">
        <f>DISERBO!$I$41</f>
        <v>51880</v>
      </c>
      <c r="G26"/>
    </row>
    <row r="27" spans="1:7" ht="38.25" hidden="1">
      <c r="A27" s="352">
        <f>'E Elenco prezzi'!A$50</f>
        <v>12</v>
      </c>
      <c r="B27" s="44" t="str">
        <f>'E Elenco prezzi'!B$50</f>
        <v>Fornitura di alberature ornamentali a foglia caduca con zolla secondo le specie indicate dalla D.E. (autoctone per la zona di Mantova) in corso d'opera con le modalità indicate nel capitolato tecnico allegato, con le seguenti circonferenze:</v>
      </c>
      <c r="C27" s="289"/>
      <c r="D27" s="73"/>
      <c r="E27" s="73"/>
      <c r="F27" s="353"/>
      <c r="G27"/>
    </row>
    <row r="28" spans="1:7" ht="12.75" hidden="1">
      <c r="A28" s="352"/>
      <c r="B28" s="44" t="s">
        <v>301</v>
      </c>
      <c r="C28" s="288" t="str">
        <f>'E Elenco prezzi'!$C$53</f>
        <v>cad.</v>
      </c>
      <c r="D28" s="284">
        <v>1</v>
      </c>
      <c r="E28" s="258">
        <f>'E Elenco prezzi'!$D$53</f>
        <v>140</v>
      </c>
      <c r="F28" s="353">
        <f>E28*D28</f>
        <v>140</v>
      </c>
      <c r="G28"/>
    </row>
    <row r="29" spans="1:7" ht="89.25" hidden="1">
      <c r="A29" s="352">
        <f>'E Elenco prezzi'!A$56</f>
        <v>14</v>
      </c>
      <c r="B29" s="44" t="str">
        <f>'E Elenco prezzi'!B$56</f>
        <v>Controllo della stabilità delle alberature con metoldolgia visiva e strumentale e redazione di relazione tecnica da parte di agronomo iscritto all'albo nazionale ed in possesso di Certificazione di European Tree Technician (ETT). La verifica di stabilità andrà realizzata tramite metodo VTA (Visual Tree Assessment) e, se ritenuto necessario, con successive prove strumentali per la valutazione delle condizioni del legno interno (es. resistograph RESI, tomografo ARBOTOM,...), per prove di trazione (pulling test) e per valutare la tenuta radicale dell'albero (SIM - Static Integrated Methods). L'indagine andrà svolta secondo il protocollo S.I.A. sulla valutazione di stabilità degli alberi.</v>
      </c>
      <c r="C29" s="289"/>
      <c r="D29" s="73"/>
      <c r="E29" s="73"/>
      <c r="F29" s="353"/>
      <c r="G29"/>
    </row>
    <row r="30" spans="1:7" ht="12.75" hidden="1">
      <c r="A30" s="352"/>
      <c r="B30" s="44" t="s">
        <v>301</v>
      </c>
      <c r="C30" s="288" t="str">
        <f>'E Elenco prezzi'!$C$57</f>
        <v>cad.</v>
      </c>
      <c r="D30" s="284">
        <v>2</v>
      </c>
      <c r="E30" s="258">
        <f>'E Elenco prezzi'!$D$57</f>
        <v>250</v>
      </c>
      <c r="F30" s="353">
        <f>E30*D30</f>
        <v>500</v>
      </c>
      <c r="G30"/>
    </row>
    <row r="31" spans="1:6" ht="51.75" customHeight="1" hidden="1">
      <c r="A31" s="352">
        <f>'E Elenco prezzi'!A$58</f>
        <v>15</v>
      </c>
      <c r="B31" s="60" t="str">
        <f>'E Elenco prezzi'!B$58</f>
        <v>MANO D’OPERA - Prezzi comprensivi di spese generali ed utili, per prestazioni effettuate durante l’orario normale di lavoro. I prezzi comprendono: la retribuzione contrattuale, gli oneri di legge e di fatto gravanti sulla mano d’opera e l’uso della normale dotazione di attrezzi ed utensili di lavoro Operaio comune</v>
      </c>
      <c r="C31" s="291"/>
      <c r="D31" s="60"/>
      <c r="E31" s="60"/>
      <c r="F31" s="353"/>
    </row>
    <row r="32" spans="1:6" ht="12.75" hidden="1">
      <c r="A32" s="352"/>
      <c r="B32" s="73" t="s">
        <v>311</v>
      </c>
      <c r="C32" s="292" t="str">
        <f>'E Elenco prezzi'!$C$58</f>
        <v>ore</v>
      </c>
      <c r="D32" s="247">
        <v>10</v>
      </c>
      <c r="E32" s="298">
        <f>'E Elenco prezzi'!$D$58</f>
        <v>25</v>
      </c>
      <c r="F32" s="353">
        <f>E32*D32</f>
        <v>250</v>
      </c>
    </row>
    <row r="33" spans="1:7" ht="51" hidden="1">
      <c r="A33" s="354">
        <f>'E Elenco prezzi'!A$59</f>
        <v>16</v>
      </c>
      <c r="B33" s="60" t="str">
        <f>'E Elenco prezzi'!B$59</f>
        <v>MANO D’OPERA - Prezzi comprensivi di spese generali ed utili, per prestazioni effettuate durante l’orario normale di lavoro. I prezzi comprendono: la retribuzione contrattuale, gli oneri di legge e di fatto gravanti sulla mano d’opera e l’uso della normale dotazione di attrezzi ed utensili di lavoro Operaio qualificato</v>
      </c>
      <c r="C33" s="293"/>
      <c r="D33" s="248"/>
      <c r="E33" s="349"/>
      <c r="F33" s="355"/>
      <c r="G33"/>
    </row>
    <row r="34" spans="1:6" ht="12.75" hidden="1">
      <c r="A34" s="352"/>
      <c r="B34" s="73" t="s">
        <v>311</v>
      </c>
      <c r="C34" s="292" t="str">
        <f>'E Elenco prezzi'!$C$59</f>
        <v>ore</v>
      </c>
      <c r="D34" s="247">
        <v>10</v>
      </c>
      <c r="E34" s="298">
        <f>'E Elenco prezzi'!$D$59</f>
        <v>27.5</v>
      </c>
      <c r="F34" s="353">
        <f>E34*D34</f>
        <v>275</v>
      </c>
    </row>
    <row r="35" spans="1:7" ht="51" hidden="1">
      <c r="A35" s="352">
        <f>'E Elenco prezzi'!A$60</f>
        <v>17</v>
      </c>
      <c r="B35" s="60" t="str">
        <f>'E Elenco prezzi'!B$60</f>
        <v>MANO D’OPERA - Prezzi comprensivi di spese generali ed utili, per prestazioni effettuate durante l’orario normale di lavoro. I prezzi comprendono: la retribuzione contrattuale, gli oneri di legge e di fatto gravanti sulla mano d’opera e l’uso della normale dotazione di attrezzi ed utensili di lavoro Operaio specializzato</v>
      </c>
      <c r="C35" s="293"/>
      <c r="D35" s="248"/>
      <c r="E35" s="349"/>
      <c r="F35" s="355"/>
      <c r="G35"/>
    </row>
    <row r="36" spans="1:7" ht="12.75" hidden="1">
      <c r="A36" s="352"/>
      <c r="B36" s="73" t="s">
        <v>311</v>
      </c>
      <c r="C36" s="288" t="str">
        <f>'E Elenco prezzi'!$C$60</f>
        <v>ore</v>
      </c>
      <c r="D36" s="73">
        <v>10</v>
      </c>
      <c r="E36" s="258">
        <f>'E Elenco prezzi'!$D$60</f>
        <v>30</v>
      </c>
      <c r="F36" s="353">
        <f>E36*D36</f>
        <v>300</v>
      </c>
      <c r="G36"/>
    </row>
    <row r="37" spans="1:7" ht="12.75" hidden="1">
      <c r="A37" s="352"/>
      <c r="B37" s="238"/>
      <c r="C37" s="288"/>
      <c r="D37" s="73"/>
      <c r="E37" s="73"/>
      <c r="F37" s="355"/>
      <c r="G37"/>
    </row>
    <row r="38" spans="1:7" ht="15">
      <c r="A38" s="352"/>
      <c r="B38" s="241" t="s">
        <v>325</v>
      </c>
      <c r="C38" s="448"/>
      <c r="D38" s="449"/>
      <c r="E38" s="450"/>
      <c r="F38" s="355"/>
      <c r="G38"/>
    </row>
    <row r="39" spans="1:7" ht="30" customHeight="1">
      <c r="A39" s="356" t="s">
        <v>9</v>
      </c>
      <c r="B39" s="501" t="s">
        <v>343</v>
      </c>
      <c r="C39" s="502"/>
      <c r="D39" s="502"/>
      <c r="E39" s="503"/>
      <c r="F39" s="355">
        <f>SOMMARIO!$F$48</f>
        <v>190608.31440000003</v>
      </c>
      <c r="G39"/>
    </row>
    <row r="40" spans="1:7" ht="12.75">
      <c r="A40" s="356" t="s">
        <v>8</v>
      </c>
      <c r="B40" s="244" t="s">
        <v>340</v>
      </c>
      <c r="C40" s="294"/>
      <c r="D40" s="18"/>
      <c r="E40" s="18"/>
      <c r="F40" s="351">
        <f>OneriSicurezza!$E$9</f>
        <v>8360</v>
      </c>
      <c r="G40"/>
    </row>
    <row r="41" spans="1:7" ht="12.75">
      <c r="A41" s="359"/>
      <c r="B41" s="251"/>
      <c r="C41" s="295"/>
      <c r="D41" s="252"/>
      <c r="E41" s="252"/>
      <c r="F41" s="351"/>
      <c r="G41"/>
    </row>
    <row r="42" spans="1:10" s="15" customFormat="1" ht="12.75">
      <c r="A42" s="360" t="s">
        <v>11</v>
      </c>
      <c r="B42" s="244" t="s">
        <v>341</v>
      </c>
      <c r="C42" s="257"/>
      <c r="D42" s="254"/>
      <c r="E42" s="254"/>
      <c r="F42" s="361">
        <f>F39+F40</f>
        <v>198968.31440000003</v>
      </c>
      <c r="G42" s="249"/>
      <c r="H42" s="249"/>
      <c r="I42" s="250"/>
      <c r="J42" s="55"/>
    </row>
    <row r="43" spans="1:10" s="15" customFormat="1" ht="12.75">
      <c r="A43" s="360"/>
      <c r="B43" s="56"/>
      <c r="C43" s="59"/>
      <c r="D43" s="249"/>
      <c r="E43" s="249"/>
      <c r="F43" s="361"/>
      <c r="G43" s="249"/>
      <c r="H43" s="249"/>
      <c r="I43" s="249"/>
      <c r="J43" s="314"/>
    </row>
    <row r="44" spans="1:10" ht="15">
      <c r="A44" s="360"/>
      <c r="B44" s="241" t="s">
        <v>23</v>
      </c>
      <c r="C44" s="296"/>
      <c r="D44" s="242"/>
      <c r="E44" s="242"/>
      <c r="F44" s="362"/>
      <c r="G44" s="242"/>
      <c r="H44" s="242"/>
      <c r="I44" s="242"/>
      <c r="J44" s="243"/>
    </row>
    <row r="45" spans="1:10" ht="12.75">
      <c r="A45" s="360" t="str">
        <f>SOMMARIO!A54</f>
        <v>D</v>
      </c>
      <c r="B45" s="56" t="s">
        <v>314</v>
      </c>
      <c r="C45" s="59"/>
      <c r="D45" s="244"/>
      <c r="E45" s="244"/>
      <c r="F45" s="362">
        <f>F42*0.22-0.005</f>
        <v>43773.02416800001</v>
      </c>
      <c r="G45" s="244"/>
      <c r="H45" s="57"/>
      <c r="I45" s="57"/>
      <c r="J45" s="1"/>
    </row>
    <row r="46" spans="1:10" ht="12.75">
      <c r="A46" s="360" t="str">
        <f>SOMMARIO!A55</f>
        <v>E</v>
      </c>
      <c r="B46" s="244" t="str">
        <f>SOMMARIO!$B$55</f>
        <v>Spese tecniche per aggiornamento censimento alberature</v>
      </c>
      <c r="C46" s="59"/>
      <c r="D46" s="244"/>
      <c r="E46" s="244"/>
      <c r="F46" s="362">
        <f>SOMMARIO!$F$55</f>
        <v>5000</v>
      </c>
      <c r="G46" s="244"/>
      <c r="H46" s="57"/>
      <c r="I46" s="57"/>
      <c r="J46" s="1"/>
    </row>
    <row r="47" spans="1:10" ht="25.5">
      <c r="A47" s="360" t="str">
        <f>SOMMARIO!A56</f>
        <v>F</v>
      </c>
      <c r="B47" s="50" t="s">
        <v>345</v>
      </c>
      <c r="C47" s="59"/>
      <c r="D47" s="245" t="s">
        <v>21</v>
      </c>
      <c r="E47" s="245"/>
      <c r="F47" s="362">
        <f>0.8*0.02*F42</f>
        <v>3183.4930304000004</v>
      </c>
      <c r="G47" s="245"/>
      <c r="H47" s="245"/>
      <c r="I47" s="245"/>
      <c r="J47" s="58"/>
    </row>
    <row r="48" spans="1:10" ht="25.5">
      <c r="A48" s="360" t="str">
        <f>SOMMARIO!A57</f>
        <v>G</v>
      </c>
      <c r="B48" s="50" t="s">
        <v>345</v>
      </c>
      <c r="C48" s="59"/>
      <c r="D48" s="245" t="s">
        <v>22</v>
      </c>
      <c r="E48" s="245"/>
      <c r="F48" s="362">
        <f>0.2*0.02*F42</f>
        <v>795.8732576000001</v>
      </c>
      <c r="G48" s="245"/>
      <c r="H48" s="245"/>
      <c r="I48" s="245"/>
      <c r="J48" s="58"/>
    </row>
    <row r="49" spans="1:10" ht="12.75">
      <c r="A49" s="360" t="str">
        <f>SOMMARIO!A58</f>
        <v>H</v>
      </c>
      <c r="B49" s="50" t="s">
        <v>16</v>
      </c>
      <c r="C49" s="59"/>
      <c r="D49" s="50"/>
      <c r="E49" s="50"/>
      <c r="F49" s="362">
        <f>SOMMARIO!F58</f>
        <v>225</v>
      </c>
      <c r="G49" s="50"/>
      <c r="H49" s="53"/>
      <c r="I49" s="53"/>
      <c r="J49" s="53"/>
    </row>
    <row r="50" spans="1:10" ht="12.75">
      <c r="A50" s="360" t="str">
        <f>SOMMARIO!A59</f>
        <v>I</v>
      </c>
      <c r="B50" s="50" t="str">
        <f>SOMMARIO!B59</f>
        <v>Spese per pubblicità</v>
      </c>
      <c r="C50" s="59"/>
      <c r="D50" s="50"/>
      <c r="E50" s="50"/>
      <c r="F50" s="362">
        <f>SOMMARIO!$F$59</f>
        <v>2000</v>
      </c>
      <c r="G50" s="50"/>
      <c r="H50" s="53"/>
      <c r="I50" s="53"/>
      <c r="J50" s="490"/>
    </row>
    <row r="51" spans="1:10" ht="12.75">
      <c r="A51" s="360" t="str">
        <f>SOMMARIO!A60</f>
        <v>J</v>
      </c>
      <c r="B51" s="50" t="s">
        <v>344</v>
      </c>
      <c r="C51" s="59"/>
      <c r="D51" s="50"/>
      <c r="E51" s="50"/>
      <c r="F51" s="362">
        <f>SOMMARIO!F60</f>
        <v>1054.3000000000004</v>
      </c>
      <c r="G51" s="59"/>
      <c r="H51" s="59"/>
      <c r="I51" s="59"/>
      <c r="J51" s="1"/>
    </row>
    <row r="52" spans="1:10" ht="12.75">
      <c r="A52" s="360" t="str">
        <f>SOMMARIO!A61</f>
        <v>K</v>
      </c>
      <c r="B52" s="56" t="s">
        <v>12</v>
      </c>
      <c r="C52" s="59"/>
      <c r="D52" s="244"/>
      <c r="E52" s="244"/>
      <c r="F52" s="361">
        <f>SUM(F45:F51)</f>
        <v>56031.69045600001</v>
      </c>
      <c r="G52" s="244"/>
      <c r="H52" s="244"/>
      <c r="I52" s="244"/>
      <c r="J52" s="246"/>
    </row>
    <row r="53" spans="1:6" ht="12.75">
      <c r="A53" s="360"/>
      <c r="B53" s="15"/>
      <c r="C53" s="297"/>
      <c r="D53" s="15"/>
      <c r="E53" s="15"/>
      <c r="F53" s="363"/>
    </row>
    <row r="54" spans="1:11" ht="20.25" customHeight="1">
      <c r="A54" s="356" t="str">
        <f>SOMMARIO!A63</f>
        <v>L</v>
      </c>
      <c r="B54" s="492" t="s">
        <v>338</v>
      </c>
      <c r="C54" s="493"/>
      <c r="D54" s="493"/>
      <c r="E54" s="494"/>
      <c r="F54" s="364">
        <f>F42+F52</f>
        <v>255000.00485600004</v>
      </c>
      <c r="G54" s="255"/>
      <c r="H54" s="256"/>
      <c r="I54" s="62"/>
      <c r="K54" s="451"/>
    </row>
    <row r="55" spans="1:9" s="69" customFormat="1" ht="20.25" customHeight="1" thickBot="1">
      <c r="A55" s="365"/>
      <c r="B55" s="366"/>
      <c r="C55" s="366"/>
      <c r="D55" s="366"/>
      <c r="E55" s="366"/>
      <c r="F55" s="367"/>
      <c r="G55" s="302"/>
      <c r="H55" s="302"/>
      <c r="I55" s="301"/>
    </row>
    <row r="56" ht="12.75">
      <c r="A56" s="14"/>
    </row>
    <row r="57" ht="12.75">
      <c r="A57" s="14"/>
    </row>
    <row r="58" ht="12.75">
      <c r="A58" s="14"/>
    </row>
    <row r="59" ht="12.75">
      <c r="A59" s="14"/>
    </row>
    <row r="60" spans="1:7" s="3" customFormat="1" ht="12.75">
      <c r="A60" s="14"/>
      <c r="B60"/>
      <c r="C60" s="285"/>
      <c r="D60"/>
      <c r="E60"/>
      <c r="F60" s="348"/>
      <c r="G60" s="26"/>
    </row>
    <row r="61" ht="12.75">
      <c r="A61" s="14"/>
    </row>
    <row r="62" ht="12.75">
      <c r="A62" s="14"/>
    </row>
    <row r="63" spans="1:7" s="3" customFormat="1" ht="12.75">
      <c r="A63" s="14"/>
      <c r="B63"/>
      <c r="C63" s="285"/>
      <c r="D63"/>
      <c r="E63"/>
      <c r="F63" s="348"/>
      <c r="G63" s="26"/>
    </row>
    <row r="64" ht="16.5" customHeight="1">
      <c r="A64" s="14"/>
    </row>
    <row r="65" ht="12.75">
      <c r="A65" s="14"/>
    </row>
    <row r="68" ht="12.75">
      <c r="G68"/>
    </row>
    <row r="69" ht="12.75">
      <c r="G69"/>
    </row>
    <row r="70" ht="12.75">
      <c r="G70"/>
    </row>
    <row r="71" ht="12.75">
      <c r="G71"/>
    </row>
    <row r="72" ht="12.75">
      <c r="G72"/>
    </row>
    <row r="73" ht="12.75">
      <c r="G73"/>
    </row>
    <row r="74" ht="12.75">
      <c r="G74"/>
    </row>
    <row r="75" ht="12.75">
      <c r="G75"/>
    </row>
    <row r="76" ht="12.75">
      <c r="G76"/>
    </row>
    <row r="77" ht="12.75">
      <c r="G77"/>
    </row>
    <row r="78" ht="12.75">
      <c r="G78"/>
    </row>
    <row r="79" ht="12.75">
      <c r="G79"/>
    </row>
    <row r="80" ht="12.75">
      <c r="G80"/>
    </row>
    <row r="81" ht="12.75">
      <c r="G81"/>
    </row>
    <row r="82" ht="12.75">
      <c r="G82"/>
    </row>
    <row r="83" ht="12.75">
      <c r="G83"/>
    </row>
    <row r="84" ht="12.75">
      <c r="G84"/>
    </row>
    <row r="85" ht="12.75">
      <c r="G85"/>
    </row>
    <row r="86" ht="12.75">
      <c r="G86"/>
    </row>
    <row r="87" ht="12.75">
      <c r="G87"/>
    </row>
    <row r="88" ht="12.75">
      <c r="G88"/>
    </row>
    <row r="89" ht="12.75">
      <c r="G89"/>
    </row>
    <row r="90" ht="12.75">
      <c r="G90"/>
    </row>
  </sheetData>
  <sheetProtection/>
  <mergeCells count="8">
    <mergeCell ref="A2:F2"/>
    <mergeCell ref="B54:E54"/>
    <mergeCell ref="A4:F5"/>
    <mergeCell ref="B39:E39"/>
    <mergeCell ref="F6:F7"/>
    <mergeCell ref="D6:D7"/>
    <mergeCell ref="E6:E7"/>
    <mergeCell ref="C6:C7"/>
  </mergeCells>
  <printOptions horizontalCentered="1"/>
  <pageMargins left="0.5905511811023623" right="0.3937007874015748" top="0.61" bottom="0.7874015748031497" header="0.46" footer="0.5905511811023623"/>
  <pageSetup fitToHeight="0" horizontalDpi="600" verticalDpi="600" orientation="portrait" paperSize="9" scale="55" r:id="rId2"/>
  <headerFooter alignWithMargins="0">
    <oddFooter>&amp;R&amp;P</oddFooter>
  </headerFooter>
  <drawing r:id="rId1"/>
</worksheet>
</file>

<file path=xl/worksheets/sheet10.xml><?xml version="1.0" encoding="utf-8"?>
<worksheet xmlns="http://schemas.openxmlformats.org/spreadsheetml/2006/main" xmlns:r="http://schemas.openxmlformats.org/officeDocument/2006/relationships">
  <dimension ref="B2:L47"/>
  <sheetViews>
    <sheetView zoomScale="55" zoomScaleNormal="55" zoomScalePageLayoutView="0" workbookViewId="0" topLeftCell="A1">
      <selection activeCell="H5" sqref="H5"/>
    </sheetView>
  </sheetViews>
  <sheetFormatPr defaultColWidth="9.140625" defaultRowHeight="12.75"/>
  <cols>
    <col min="2" max="2" width="14.8515625" style="82" customWidth="1"/>
    <col min="3" max="3" width="12.57421875" style="82" customWidth="1"/>
    <col min="4" max="4" width="53.8515625" style="82" bestFit="1" customWidth="1"/>
    <col min="5" max="5" width="29.00390625" style="82" bestFit="1" customWidth="1"/>
    <col min="6" max="6" width="19.140625" style="82" bestFit="1" customWidth="1"/>
    <col min="7" max="7" width="19.140625" style="82" customWidth="1"/>
    <col min="8" max="8" width="16.7109375" style="0" bestFit="1" customWidth="1"/>
    <col min="9" max="9" width="18.140625" style="0" bestFit="1" customWidth="1"/>
    <col min="10" max="12" width="9.140625" style="15" customWidth="1"/>
  </cols>
  <sheetData>
    <row r="1" ht="13.5" thickBot="1"/>
    <row r="2" spans="2:9" ht="89.25" customHeight="1" thickBot="1">
      <c r="B2" s="145">
        <v>8</v>
      </c>
      <c r="C2" s="542" t="str">
        <f>'E Elenco prezzi'!$B$38</f>
        <v>Manutenzione di impianti di irrigazione automatica consistente in: intervento di riempimento ed accensione, programmazione stagionale, spegnimento e svuotamento; sono inoltre previsti tre controlli annuali di funzionamento e/o modifica della programmazione stagionale. Sono inclusi la ricerca di perdite sull'impianto, la sostituzione di guarnizioni e altra piccola minuteria,due ricambi degli erogatori per ogni impianto, se necessario, sono invece escluse le opere per la manutenzione in seguito a perdite che andranno conteggiate a parte.</v>
      </c>
      <c r="D2" s="542"/>
      <c r="E2" s="542"/>
      <c r="F2" s="542"/>
      <c r="G2" s="542"/>
      <c r="H2" s="542"/>
      <c r="I2" s="543"/>
    </row>
    <row r="3" spans="2:9" ht="12.75" customHeight="1">
      <c r="B3" s="550" t="s">
        <v>49</v>
      </c>
      <c r="C3" s="551" t="s">
        <v>50</v>
      </c>
      <c r="D3" s="551" t="s">
        <v>51</v>
      </c>
      <c r="E3" s="567" t="s">
        <v>52</v>
      </c>
      <c r="F3" s="560" t="s">
        <v>305</v>
      </c>
      <c r="G3" s="560" t="s">
        <v>336</v>
      </c>
      <c r="H3" s="562" t="s">
        <v>165</v>
      </c>
      <c r="I3" s="564" t="s">
        <v>166</v>
      </c>
    </row>
    <row r="4" spans="2:9" ht="27.75" customHeight="1" thickBot="1">
      <c r="B4" s="550"/>
      <c r="C4" s="552"/>
      <c r="D4" s="552"/>
      <c r="E4" s="619"/>
      <c r="F4" s="608"/>
      <c r="G4" s="608"/>
      <c r="H4" s="609"/>
      <c r="I4" s="610"/>
    </row>
    <row r="5" spans="2:9" ht="15" customHeight="1">
      <c r="B5" s="262" t="s">
        <v>54</v>
      </c>
      <c r="C5" s="263" t="s">
        <v>79</v>
      </c>
      <c r="D5" s="106" t="s">
        <v>194</v>
      </c>
      <c r="E5" s="107" t="s">
        <v>171</v>
      </c>
      <c r="F5" s="272">
        <v>1</v>
      </c>
      <c r="G5" s="272">
        <v>4</v>
      </c>
      <c r="H5" s="264">
        <f>'E Elenco prezzi'!$D$39</f>
        <v>300</v>
      </c>
      <c r="I5" s="265">
        <f>H5*F5*G5</f>
        <v>1200</v>
      </c>
    </row>
    <row r="6" spans="2:9" ht="15">
      <c r="B6" s="266" t="s">
        <v>57</v>
      </c>
      <c r="C6" s="261" t="s">
        <v>109</v>
      </c>
      <c r="D6" s="118" t="s">
        <v>221</v>
      </c>
      <c r="E6" s="119" t="s">
        <v>222</v>
      </c>
      <c r="F6" s="611">
        <v>1</v>
      </c>
      <c r="G6" s="617">
        <v>4</v>
      </c>
      <c r="H6" s="613">
        <f>'E Elenco prezzi'!$D$39</f>
        <v>300</v>
      </c>
      <c r="I6" s="615">
        <f>H6*F6*G6</f>
        <v>1200</v>
      </c>
    </row>
    <row r="7" spans="2:9" ht="15">
      <c r="B7" s="266" t="s">
        <v>60</v>
      </c>
      <c r="C7" s="261" t="s">
        <v>223</v>
      </c>
      <c r="D7" s="118" t="s">
        <v>224</v>
      </c>
      <c r="E7" s="119" t="s">
        <v>222</v>
      </c>
      <c r="F7" s="612"/>
      <c r="G7" s="618"/>
      <c r="H7" s="614"/>
      <c r="I7" s="616"/>
    </row>
    <row r="8" spans="2:12" s="260" customFormat="1" ht="13.5" customHeight="1" thickBot="1">
      <c r="B8" s="267" t="s">
        <v>63</v>
      </c>
      <c r="C8" s="268" t="s">
        <v>136</v>
      </c>
      <c r="D8" s="269" t="s">
        <v>240</v>
      </c>
      <c r="E8" s="274" t="s">
        <v>171</v>
      </c>
      <c r="F8" s="273">
        <v>2</v>
      </c>
      <c r="G8" s="273">
        <v>4</v>
      </c>
      <c r="H8" s="270">
        <f>'E Elenco prezzi'!$D$39</f>
        <v>300</v>
      </c>
      <c r="I8" s="271">
        <f>H8*F8*G8</f>
        <v>2400</v>
      </c>
      <c r="J8" s="308"/>
      <c r="K8" s="308"/>
      <c r="L8" s="308"/>
    </row>
    <row r="9" spans="3:9" ht="16.5" thickBot="1">
      <c r="C9" s="572" t="s">
        <v>304</v>
      </c>
      <c r="D9" s="570"/>
      <c r="E9" s="571"/>
      <c r="F9" s="187">
        <f>SUM(F5:F8)</f>
        <v>4</v>
      </c>
      <c r="G9" s="441">
        <v>4</v>
      </c>
      <c r="H9" s="188">
        <f>H8</f>
        <v>300</v>
      </c>
      <c r="I9" s="189">
        <f>H9*F9*G9</f>
        <v>4800</v>
      </c>
    </row>
    <row r="46" ht="12.75">
      <c r="B46" s="453"/>
    </row>
    <row r="47" ht="12.75">
      <c r="B47" s="453"/>
    </row>
  </sheetData>
  <sheetProtection/>
  <mergeCells count="14">
    <mergeCell ref="C9:E9"/>
    <mergeCell ref="F6:F7"/>
    <mergeCell ref="H6:H7"/>
    <mergeCell ref="I6:I7"/>
    <mergeCell ref="G6:G7"/>
    <mergeCell ref="B3:B4"/>
    <mergeCell ref="D3:D4"/>
    <mergeCell ref="E3:E4"/>
    <mergeCell ref="C2:I2"/>
    <mergeCell ref="C3:C4"/>
    <mergeCell ref="F3:F4"/>
    <mergeCell ref="H3:H4"/>
    <mergeCell ref="I3:I4"/>
    <mergeCell ref="G3:G4"/>
  </mergeCells>
  <printOptions horizontalCentered="1"/>
  <pageMargins left="0.7874015748031497" right="0.7874015748031497" top="0.984251968503937" bottom="0.984251968503937" header="0.5118110236220472" footer="0.5118110236220472"/>
  <pageSetup horizontalDpi="600" verticalDpi="600" orientation="landscape" paperSize="9" scale="72" r:id="rId1"/>
</worksheet>
</file>

<file path=xl/worksheets/sheet11.xml><?xml version="1.0" encoding="utf-8"?>
<worksheet xmlns="http://schemas.openxmlformats.org/spreadsheetml/2006/main" xmlns:r="http://schemas.openxmlformats.org/officeDocument/2006/relationships">
  <dimension ref="B2:L48"/>
  <sheetViews>
    <sheetView zoomScale="70" zoomScaleNormal="70" zoomScalePageLayoutView="0" workbookViewId="0" topLeftCell="A1">
      <selection activeCell="R40" sqref="R40"/>
    </sheetView>
  </sheetViews>
  <sheetFormatPr defaultColWidth="9.140625" defaultRowHeight="12.75"/>
  <cols>
    <col min="2" max="2" width="12.57421875" style="82" customWidth="1"/>
    <col min="3" max="3" width="11.28125" style="82" customWidth="1"/>
    <col min="4" max="4" width="37.28125" style="82" customWidth="1"/>
    <col min="5" max="5" width="31.421875" style="82" customWidth="1"/>
    <col min="6" max="6" width="17.00390625" style="0" bestFit="1" customWidth="1"/>
    <col min="7" max="7" width="14.421875" style="0" customWidth="1"/>
    <col min="8" max="8" width="19.8515625" style="0" customWidth="1"/>
    <col min="9" max="9" width="30.7109375" style="71" bestFit="1" customWidth="1"/>
    <col min="10" max="10" width="82.8515625" style="488" bestFit="1" customWidth="1"/>
    <col min="11" max="11" width="12.00390625" style="488" bestFit="1" customWidth="1"/>
  </cols>
  <sheetData>
    <row r="1" ht="13.5" thickBot="1"/>
    <row r="2" spans="2:9" ht="89.25" customHeight="1" thickBot="1">
      <c r="B2" s="90">
        <v>9</v>
      </c>
      <c r="C2" s="542" t="str">
        <f>'E Elenco prezzi'!$B$40</f>
        <v>Diserbo delle zone esterne eseguito secondo quanto prescritto dal D.M. 22/01/2014, dal Decreto 9 agosto 2016, "Revoca di autorizzazioni all’immissione in commercio e modifica delle condizioni d’impiego di prodotti fitosanitari contenenti la sostanza attiva glifosate in attuazione del regolamento di esecuzione (UE) 2016/1313 della Commissione del 1° agosto 2016", e dalla Delibera Giunta regionale 6 marzo 2015 - n. X/3233 di Regione Lombardia, pubblicata su B.U.R.L. Serie Ordinaria - Giovedì 12 marzo 2015, compresa l'eradicazione e l'asporto della vegetazione di risulta, con la combinazione delle seguenti tecniche, da concordare con la D.E. in relazione alle condizioni delle aree sterne degli stabili, per garantire il miglio rirsultato in termini di pulizia immediata e durata dell'intervento: diserbo meccanico con decespugliatore a movimento controrotante e/o spazzole elimina erbacce, pirodiserbo con barra da diserbo termico ad infrarossi, diserbo a vapore, diserbo chimico (acido pelargonico, acido acetico, soluzione satura di acqua e sale,...),...</v>
      </c>
      <c r="D2" s="542"/>
      <c r="E2" s="542"/>
      <c r="F2" s="542"/>
      <c r="G2" s="542"/>
      <c r="H2" s="542"/>
      <c r="I2" s="543"/>
    </row>
    <row r="3" spans="2:9" ht="12.75" customHeight="1">
      <c r="B3" s="628" t="s">
        <v>49</v>
      </c>
      <c r="C3" s="629" t="s">
        <v>50</v>
      </c>
      <c r="D3" s="631" t="s">
        <v>51</v>
      </c>
      <c r="E3" s="633" t="s">
        <v>52</v>
      </c>
      <c r="F3" s="636" t="s">
        <v>306</v>
      </c>
      <c r="G3" s="620" t="s">
        <v>307</v>
      </c>
      <c r="H3" s="620" t="s">
        <v>308</v>
      </c>
      <c r="I3" s="622" t="s">
        <v>309</v>
      </c>
    </row>
    <row r="4" spans="2:9" ht="12.75">
      <c r="B4" s="550"/>
      <c r="C4" s="551"/>
      <c r="D4" s="632"/>
      <c r="E4" s="634"/>
      <c r="F4" s="637"/>
      <c r="G4" s="538"/>
      <c r="H4" s="538"/>
      <c r="I4" s="623"/>
    </row>
    <row r="5" spans="2:11" ht="13.5" thickBot="1">
      <c r="B5" s="550"/>
      <c r="C5" s="630"/>
      <c r="D5" s="630"/>
      <c r="E5" s="635"/>
      <c r="F5" s="638"/>
      <c r="G5" s="621"/>
      <c r="H5" s="621"/>
      <c r="I5" s="624"/>
      <c r="J5" s="488" t="s">
        <v>381</v>
      </c>
      <c r="K5" s="488" t="s">
        <v>380</v>
      </c>
    </row>
    <row r="6" spans="2:11" ht="30">
      <c r="B6" s="262" t="s">
        <v>54</v>
      </c>
      <c r="C6" s="344" t="s">
        <v>169</v>
      </c>
      <c r="D6" s="345" t="s">
        <v>323</v>
      </c>
      <c r="E6" s="339" t="s">
        <v>171</v>
      </c>
      <c r="F6" s="277">
        <f>K6</f>
        <v>350</v>
      </c>
      <c r="G6" s="340">
        <v>10</v>
      </c>
      <c r="H6" s="340">
        <f>'E Elenco prezzi'!D41</f>
        <v>0.4</v>
      </c>
      <c r="I6" s="160">
        <f>F6*G6*H6</f>
        <v>1400</v>
      </c>
      <c r="J6" s="488" t="s">
        <v>376</v>
      </c>
      <c r="K6" s="488">
        <f>50+30+40+30+150+50</f>
        <v>350</v>
      </c>
    </row>
    <row r="7" spans="2:11" ht="30">
      <c r="B7" s="485" t="s">
        <v>57</v>
      </c>
      <c r="C7" s="486" t="s">
        <v>182</v>
      </c>
      <c r="D7" s="346" t="s">
        <v>379</v>
      </c>
      <c r="E7" s="487" t="s">
        <v>171</v>
      </c>
      <c r="F7" s="277">
        <f>K7</f>
        <v>60</v>
      </c>
      <c r="G7" s="338">
        <v>10</v>
      </c>
      <c r="H7" s="340">
        <f>H$6</f>
        <v>0.4</v>
      </c>
      <c r="I7" s="160">
        <f aca="true" t="shared" si="0" ref="I7:I40">F7*G7*H7</f>
        <v>240</v>
      </c>
      <c r="J7" s="488" t="s">
        <v>378</v>
      </c>
      <c r="K7" s="488">
        <f>200*0.3</f>
        <v>60</v>
      </c>
    </row>
    <row r="8" spans="2:11" ht="15.75">
      <c r="B8" s="266" t="s">
        <v>57</v>
      </c>
      <c r="C8" s="276" t="s">
        <v>55</v>
      </c>
      <c r="D8" s="346" t="s">
        <v>184</v>
      </c>
      <c r="E8" s="309" t="s">
        <v>171</v>
      </c>
      <c r="F8" s="277">
        <f>K8</f>
        <v>110</v>
      </c>
      <c r="G8" s="338">
        <v>10</v>
      </c>
      <c r="H8" s="340">
        <f>H$6</f>
        <v>0.4</v>
      </c>
      <c r="I8" s="160">
        <f t="shared" si="0"/>
        <v>440</v>
      </c>
      <c r="J8" s="488" t="s">
        <v>377</v>
      </c>
      <c r="K8" s="488">
        <f>110</f>
        <v>110</v>
      </c>
    </row>
    <row r="9" spans="2:11" ht="15.75">
      <c r="B9" s="266" t="s">
        <v>60</v>
      </c>
      <c r="C9" s="276" t="s">
        <v>58</v>
      </c>
      <c r="D9" s="346" t="s">
        <v>185</v>
      </c>
      <c r="E9" s="309" t="s">
        <v>171</v>
      </c>
      <c r="F9" s="277">
        <f aca="true" t="shared" si="1" ref="F9:F40">K9</f>
        <v>420</v>
      </c>
      <c r="G9" s="275">
        <v>10</v>
      </c>
      <c r="H9" s="340">
        <f aca="true" t="shared" si="2" ref="H9:H40">H$6</f>
        <v>0.4</v>
      </c>
      <c r="I9" s="149">
        <f t="shared" si="0"/>
        <v>1680</v>
      </c>
      <c r="J9" s="488" t="s">
        <v>382</v>
      </c>
      <c r="K9" s="488">
        <f>50+70+100+200</f>
        <v>420</v>
      </c>
    </row>
    <row r="10" spans="2:11" ht="30">
      <c r="B10" s="266" t="s">
        <v>63</v>
      </c>
      <c r="C10" s="276" t="s">
        <v>61</v>
      </c>
      <c r="D10" s="346" t="s">
        <v>186</v>
      </c>
      <c r="E10" s="309" t="s">
        <v>171</v>
      </c>
      <c r="F10" s="277">
        <f t="shared" si="1"/>
        <v>100</v>
      </c>
      <c r="G10" s="275">
        <v>10</v>
      </c>
      <c r="H10" s="340">
        <f t="shared" si="2"/>
        <v>0.4</v>
      </c>
      <c r="I10" s="149">
        <f t="shared" si="0"/>
        <v>400</v>
      </c>
      <c r="J10" s="488" t="s">
        <v>383</v>
      </c>
      <c r="K10" s="488">
        <f>140*0.4+90*0.4+8</f>
        <v>100</v>
      </c>
    </row>
    <row r="11" spans="2:11" ht="30">
      <c r="B11" s="266" t="s">
        <v>66</v>
      </c>
      <c r="C11" s="276" t="s">
        <v>64</v>
      </c>
      <c r="D11" s="346" t="s">
        <v>187</v>
      </c>
      <c r="E11" s="309" t="s">
        <v>171</v>
      </c>
      <c r="F11" s="277">
        <f t="shared" si="1"/>
        <v>100</v>
      </c>
      <c r="G11" s="275">
        <v>10</v>
      </c>
      <c r="H11" s="340">
        <f t="shared" si="2"/>
        <v>0.4</v>
      </c>
      <c r="I11" s="149">
        <f t="shared" si="0"/>
        <v>400</v>
      </c>
      <c r="J11" s="488" t="s">
        <v>383</v>
      </c>
      <c r="K11" s="488">
        <f>140*0.4+90*0.4+8</f>
        <v>100</v>
      </c>
    </row>
    <row r="12" spans="2:11" ht="15.75">
      <c r="B12" s="266" t="s">
        <v>69</v>
      </c>
      <c r="C12" s="276" t="s">
        <v>67</v>
      </c>
      <c r="D12" s="346" t="s">
        <v>188</v>
      </c>
      <c r="E12" s="309" t="s">
        <v>171</v>
      </c>
      <c r="F12" s="277">
        <f t="shared" si="1"/>
        <v>550</v>
      </c>
      <c r="G12" s="275">
        <v>10</v>
      </c>
      <c r="H12" s="340">
        <f t="shared" si="2"/>
        <v>0.4</v>
      </c>
      <c r="I12" s="149">
        <f t="shared" si="0"/>
        <v>2200</v>
      </c>
      <c r="J12" s="488" t="s">
        <v>384</v>
      </c>
      <c r="K12" s="488">
        <f>(90*0.5)+(70*0.3)+145+165+105+(80*0.2)+(140*0.3)+11</f>
        <v>550</v>
      </c>
    </row>
    <row r="13" spans="2:11" ht="30">
      <c r="B13" s="266" t="s">
        <v>72</v>
      </c>
      <c r="C13" s="276" t="s">
        <v>70</v>
      </c>
      <c r="D13" s="346" t="s">
        <v>191</v>
      </c>
      <c r="E13" s="309" t="s">
        <v>171</v>
      </c>
      <c r="F13" s="277">
        <f t="shared" si="1"/>
        <v>130</v>
      </c>
      <c r="G13" s="275">
        <v>10</v>
      </c>
      <c r="H13" s="340">
        <f t="shared" si="2"/>
        <v>0.4</v>
      </c>
      <c r="I13" s="149">
        <f t="shared" si="0"/>
        <v>520</v>
      </c>
      <c r="J13" s="488" t="s">
        <v>389</v>
      </c>
      <c r="K13" s="488">
        <f>(60*0.5)+(130*0.3)+61</f>
        <v>130</v>
      </c>
    </row>
    <row r="14" spans="2:11" ht="15.75">
      <c r="B14" s="266" t="s">
        <v>75</v>
      </c>
      <c r="C14" s="276" t="s">
        <v>73</v>
      </c>
      <c r="D14" s="346" t="s">
        <v>192</v>
      </c>
      <c r="E14" s="309" t="s">
        <v>171</v>
      </c>
      <c r="F14" s="277">
        <f t="shared" si="1"/>
        <v>350</v>
      </c>
      <c r="G14" s="275">
        <v>10</v>
      </c>
      <c r="H14" s="340">
        <f t="shared" si="2"/>
        <v>0.4</v>
      </c>
      <c r="I14" s="149">
        <f t="shared" si="0"/>
        <v>1400</v>
      </c>
      <c r="J14" s="488" t="s">
        <v>385</v>
      </c>
      <c r="K14" s="488">
        <f>(115*0.5)+(80*0.5)+(150*0.5)+(320*0.3)+61.5+20</f>
        <v>350</v>
      </c>
    </row>
    <row r="15" spans="2:11" ht="30">
      <c r="B15" s="266" t="s">
        <v>78</v>
      </c>
      <c r="C15" s="276" t="s">
        <v>76</v>
      </c>
      <c r="D15" s="346" t="s">
        <v>193</v>
      </c>
      <c r="E15" s="309" t="s">
        <v>171</v>
      </c>
      <c r="F15" s="277">
        <f t="shared" si="1"/>
        <v>820</v>
      </c>
      <c r="G15" s="275">
        <v>10</v>
      </c>
      <c r="H15" s="340">
        <f t="shared" si="2"/>
        <v>0.4</v>
      </c>
      <c r="I15" s="149">
        <f t="shared" si="0"/>
        <v>3280</v>
      </c>
      <c r="J15" s="488" t="s">
        <v>386</v>
      </c>
      <c r="K15" s="488">
        <f>(470*0.15)+(380*0.15)+250+200+230+(30*0.3)+3.5</f>
        <v>820</v>
      </c>
    </row>
    <row r="16" spans="2:11" ht="30">
      <c r="B16" s="266" t="s">
        <v>81</v>
      </c>
      <c r="C16" s="276" t="s">
        <v>79</v>
      </c>
      <c r="D16" s="346" t="s">
        <v>194</v>
      </c>
      <c r="E16" s="309" t="s">
        <v>171</v>
      </c>
      <c r="F16" s="277">
        <f t="shared" si="1"/>
        <v>870</v>
      </c>
      <c r="G16" s="275">
        <v>10</v>
      </c>
      <c r="H16" s="340">
        <f t="shared" si="2"/>
        <v>0.4</v>
      </c>
      <c r="I16" s="149">
        <f t="shared" si="0"/>
        <v>3480</v>
      </c>
      <c r="J16" s="488" t="s">
        <v>387</v>
      </c>
      <c r="K16" s="488">
        <f>700-160+130+200</f>
        <v>870</v>
      </c>
    </row>
    <row r="17" spans="2:11" ht="15.75">
      <c r="B17" s="266" t="s">
        <v>84</v>
      </c>
      <c r="C17" s="276" t="s">
        <v>82</v>
      </c>
      <c r="D17" s="346" t="s">
        <v>195</v>
      </c>
      <c r="E17" s="309" t="s">
        <v>171</v>
      </c>
      <c r="F17" s="277">
        <f t="shared" si="1"/>
        <v>800</v>
      </c>
      <c r="G17" s="275">
        <v>10</v>
      </c>
      <c r="H17" s="340">
        <f t="shared" si="2"/>
        <v>0.4</v>
      </c>
      <c r="I17" s="149">
        <f t="shared" si="0"/>
        <v>3200</v>
      </c>
      <c r="J17" s="488" t="s">
        <v>388</v>
      </c>
      <c r="K17" s="488">
        <f>(1000*0.2)+450+(360*0.2)+8+70</f>
        <v>800</v>
      </c>
    </row>
    <row r="18" spans="2:11" ht="30">
      <c r="B18" s="266" t="s">
        <v>87</v>
      </c>
      <c r="C18" s="276" t="s">
        <v>85</v>
      </c>
      <c r="D18" s="346" t="s">
        <v>390</v>
      </c>
      <c r="E18" s="309" t="s">
        <v>171</v>
      </c>
      <c r="F18" s="277">
        <f t="shared" si="1"/>
        <v>360</v>
      </c>
      <c r="G18" s="275">
        <v>10</v>
      </c>
      <c r="H18" s="340">
        <f t="shared" si="2"/>
        <v>0.4</v>
      </c>
      <c r="I18" s="149">
        <f t="shared" si="0"/>
        <v>1440</v>
      </c>
      <c r="J18" s="488" t="s">
        <v>391</v>
      </c>
      <c r="K18" s="488">
        <f>(757*0.3)+(250*0.3)+(170*0.3)-0.1+7</f>
        <v>360</v>
      </c>
    </row>
    <row r="19" spans="2:12" ht="30">
      <c r="B19" s="266" t="s">
        <v>90</v>
      </c>
      <c r="C19" s="276" t="s">
        <v>88</v>
      </c>
      <c r="D19" s="346" t="s">
        <v>199</v>
      </c>
      <c r="E19" s="309" t="s">
        <v>171</v>
      </c>
      <c r="F19" s="277">
        <f t="shared" si="1"/>
        <v>1000</v>
      </c>
      <c r="G19" s="275">
        <v>10</v>
      </c>
      <c r="H19" s="340">
        <f t="shared" si="2"/>
        <v>0.4</v>
      </c>
      <c r="I19" s="149">
        <f t="shared" si="0"/>
        <v>4000</v>
      </c>
      <c r="J19" s="488" t="s">
        <v>392</v>
      </c>
      <c r="K19" s="488">
        <f>(160*0.3)+(140*0.3)+(105*0.03)+(90*0.3)+(100*0.5)+(80*0.3)+(85*0.3)+(90*0.3)+53.35+700</f>
        <v>1000</v>
      </c>
      <c r="L19" s="374" t="s">
        <v>393</v>
      </c>
    </row>
    <row r="20" spans="2:11" ht="15.75">
      <c r="B20" s="266" t="s">
        <v>93</v>
      </c>
      <c r="C20" s="276" t="s">
        <v>91</v>
      </c>
      <c r="D20" s="346" t="s">
        <v>206</v>
      </c>
      <c r="E20" s="309" t="s">
        <v>207</v>
      </c>
      <c r="F20" s="277">
        <f t="shared" si="1"/>
        <v>560</v>
      </c>
      <c r="G20" s="275">
        <v>10</v>
      </c>
      <c r="H20" s="340">
        <f t="shared" si="2"/>
        <v>0.4</v>
      </c>
      <c r="I20" s="149">
        <f t="shared" si="0"/>
        <v>2240</v>
      </c>
      <c r="J20" s="488" t="s">
        <v>394</v>
      </c>
      <c r="K20" s="488">
        <f>((480+150)*0.3)+(180*0.3)+(270*0.2)+(80*0.2)+(125*0.2)+(60*2)+(30*2)+(125*0.2)+17</f>
        <v>560</v>
      </c>
    </row>
    <row r="21" spans="2:11" ht="15.75">
      <c r="B21" s="266" t="s">
        <v>96</v>
      </c>
      <c r="C21" s="276" t="s">
        <v>94</v>
      </c>
      <c r="D21" s="346" t="s">
        <v>209</v>
      </c>
      <c r="E21" s="309" t="s">
        <v>210</v>
      </c>
      <c r="F21" s="277">
        <f t="shared" si="1"/>
        <v>700</v>
      </c>
      <c r="G21" s="275">
        <v>10</v>
      </c>
      <c r="H21" s="340">
        <f t="shared" si="2"/>
        <v>0.4</v>
      </c>
      <c r="I21" s="149">
        <f t="shared" si="0"/>
        <v>2800</v>
      </c>
      <c r="J21" s="488" t="s">
        <v>395</v>
      </c>
      <c r="K21" s="488">
        <f>(270*0.3)+(60*0.2)+(135*0.3)+(130*0.2)+180+400-39.5</f>
        <v>700</v>
      </c>
    </row>
    <row r="22" spans="2:11" ht="15.75">
      <c r="B22" s="266" t="s">
        <v>99</v>
      </c>
      <c r="C22" s="276" t="s">
        <v>97</v>
      </c>
      <c r="D22" s="346" t="s">
        <v>211</v>
      </c>
      <c r="E22" s="309" t="s">
        <v>212</v>
      </c>
      <c r="F22" s="277">
        <f t="shared" si="1"/>
        <v>500</v>
      </c>
      <c r="G22" s="275">
        <v>10</v>
      </c>
      <c r="H22" s="340">
        <f t="shared" si="2"/>
        <v>0.4</v>
      </c>
      <c r="I22" s="149">
        <f t="shared" si="0"/>
        <v>2000</v>
      </c>
      <c r="J22" s="488" t="s">
        <v>396</v>
      </c>
      <c r="K22" s="488">
        <f>(110*0.2)+(250*0.2)+(100*0.5)+(40*0.2)+(1755-1387)+2</f>
        <v>500</v>
      </c>
    </row>
    <row r="23" spans="2:11" ht="15.75">
      <c r="B23" s="266" t="s">
        <v>102</v>
      </c>
      <c r="C23" s="276" t="s">
        <v>100</v>
      </c>
      <c r="D23" s="346" t="s">
        <v>216</v>
      </c>
      <c r="E23" s="309" t="s">
        <v>215</v>
      </c>
      <c r="F23" s="277">
        <f t="shared" si="1"/>
        <v>70</v>
      </c>
      <c r="G23" s="275">
        <v>10</v>
      </c>
      <c r="H23" s="340">
        <f t="shared" si="2"/>
        <v>0.4</v>
      </c>
      <c r="I23" s="149">
        <f t="shared" si="0"/>
        <v>280</v>
      </c>
      <c r="J23" s="488" t="s">
        <v>397</v>
      </c>
      <c r="K23" s="488">
        <f>(160*0.3)+22</f>
        <v>70</v>
      </c>
    </row>
    <row r="24" spans="2:11" ht="15.75">
      <c r="B24" s="266" t="s">
        <v>105</v>
      </c>
      <c r="C24" s="276" t="s">
        <v>103</v>
      </c>
      <c r="D24" s="346" t="s">
        <v>219</v>
      </c>
      <c r="E24" s="309" t="s">
        <v>215</v>
      </c>
      <c r="F24" s="277">
        <f t="shared" si="1"/>
        <v>500</v>
      </c>
      <c r="G24" s="275">
        <v>10</v>
      </c>
      <c r="H24" s="340">
        <f t="shared" si="2"/>
        <v>0.4</v>
      </c>
      <c r="I24" s="149">
        <f t="shared" si="0"/>
        <v>2000</v>
      </c>
      <c r="J24" s="488" t="s">
        <v>398</v>
      </c>
      <c r="K24" s="488">
        <f>(540*0.3)+120+200+8+10</f>
        <v>500</v>
      </c>
    </row>
    <row r="25" spans="2:11" ht="15.75">
      <c r="B25" s="266" t="s">
        <v>108</v>
      </c>
      <c r="C25" s="276" t="s">
        <v>106</v>
      </c>
      <c r="D25" s="346" t="s">
        <v>319</v>
      </c>
      <c r="E25" s="309" t="s">
        <v>215</v>
      </c>
      <c r="F25" s="277">
        <f t="shared" si="1"/>
        <v>130</v>
      </c>
      <c r="G25" s="275">
        <v>10</v>
      </c>
      <c r="H25" s="340">
        <f t="shared" si="2"/>
        <v>0.4</v>
      </c>
      <c r="I25" s="149">
        <f t="shared" si="0"/>
        <v>520</v>
      </c>
      <c r="J25" s="488" t="s">
        <v>399</v>
      </c>
      <c r="K25" s="488">
        <f>(160*0.3)+(80*0.5)+(50*0.5)+(65*0.2)+4</f>
        <v>130</v>
      </c>
    </row>
    <row r="26" spans="2:11" ht="15.75">
      <c r="B26" s="266" t="s">
        <v>111</v>
      </c>
      <c r="C26" s="276" t="s">
        <v>109</v>
      </c>
      <c r="D26" s="346" t="s">
        <v>221</v>
      </c>
      <c r="E26" s="309" t="s">
        <v>222</v>
      </c>
      <c r="F26" s="277">
        <f t="shared" si="1"/>
        <v>300</v>
      </c>
      <c r="G26" s="275">
        <v>10</v>
      </c>
      <c r="H26" s="340">
        <f t="shared" si="2"/>
        <v>0.4</v>
      </c>
      <c r="I26" s="149">
        <f t="shared" si="0"/>
        <v>1200</v>
      </c>
      <c r="J26" s="488" t="s">
        <v>399</v>
      </c>
      <c r="K26" s="488">
        <f>(620*0.3)+(220*0.2)+(90*0.2)+(200*0.3)-8</f>
        <v>300</v>
      </c>
    </row>
    <row r="27" spans="2:11" ht="30">
      <c r="B27" s="266" t="s">
        <v>114</v>
      </c>
      <c r="C27" s="276" t="s">
        <v>112</v>
      </c>
      <c r="D27" s="346" t="s">
        <v>225</v>
      </c>
      <c r="E27" s="309" t="s">
        <v>222</v>
      </c>
      <c r="F27" s="277">
        <f t="shared" si="1"/>
        <v>500</v>
      </c>
      <c r="G27" s="275">
        <v>10</v>
      </c>
      <c r="H27" s="340">
        <f t="shared" si="2"/>
        <v>0.4</v>
      </c>
      <c r="I27" s="149">
        <f t="shared" si="0"/>
        <v>2000</v>
      </c>
      <c r="J27" s="488" t="s">
        <v>400</v>
      </c>
      <c r="K27" s="488">
        <f>500</f>
        <v>500</v>
      </c>
    </row>
    <row r="28" spans="2:11" ht="15.75">
      <c r="B28" s="266" t="s">
        <v>117</v>
      </c>
      <c r="C28" s="276" t="s">
        <v>115</v>
      </c>
      <c r="D28" s="346" t="s">
        <v>226</v>
      </c>
      <c r="E28" s="309" t="s">
        <v>227</v>
      </c>
      <c r="F28" s="277">
        <f t="shared" si="1"/>
        <v>160</v>
      </c>
      <c r="G28" s="275">
        <v>10</v>
      </c>
      <c r="H28" s="340">
        <f t="shared" si="2"/>
        <v>0.4</v>
      </c>
      <c r="I28" s="149">
        <f t="shared" si="0"/>
        <v>640</v>
      </c>
      <c r="J28" s="488" t="s">
        <v>401</v>
      </c>
      <c r="K28" s="488">
        <f>(300*0.3)+(100*0.3)+(35*0.3)+29.5</f>
        <v>160</v>
      </c>
    </row>
    <row r="29" spans="2:11" ht="15.75">
      <c r="B29" s="266" t="s">
        <v>120</v>
      </c>
      <c r="C29" s="276" t="s">
        <v>118</v>
      </c>
      <c r="D29" s="346" t="s">
        <v>228</v>
      </c>
      <c r="E29" s="309" t="s">
        <v>229</v>
      </c>
      <c r="F29" s="277">
        <f t="shared" si="1"/>
        <v>290</v>
      </c>
      <c r="G29" s="275">
        <v>10</v>
      </c>
      <c r="H29" s="340">
        <f t="shared" si="2"/>
        <v>0.4</v>
      </c>
      <c r="I29" s="149">
        <f t="shared" si="0"/>
        <v>1160</v>
      </c>
      <c r="J29" s="488" t="s">
        <v>402</v>
      </c>
      <c r="K29" s="488">
        <f>(270*0.3)+(115*0.2)+180+6</f>
        <v>290</v>
      </c>
    </row>
    <row r="30" spans="2:11" ht="15.75">
      <c r="B30" s="266" t="s">
        <v>123</v>
      </c>
      <c r="C30" s="276" t="s">
        <v>121</v>
      </c>
      <c r="D30" s="346" t="s">
        <v>230</v>
      </c>
      <c r="E30" s="309" t="s">
        <v>229</v>
      </c>
      <c r="F30" s="277">
        <f t="shared" si="1"/>
        <v>350</v>
      </c>
      <c r="G30" s="275">
        <v>10</v>
      </c>
      <c r="H30" s="340">
        <f t="shared" si="2"/>
        <v>0.4</v>
      </c>
      <c r="I30" s="149">
        <f t="shared" si="0"/>
        <v>1400</v>
      </c>
      <c r="J30" s="488" t="s">
        <v>403</v>
      </c>
      <c r="K30" s="488">
        <f>(400*0.3)+120+60+(150*0.2)+20</f>
        <v>350</v>
      </c>
    </row>
    <row r="31" spans="2:11" ht="15.75">
      <c r="B31" s="266" t="s">
        <v>126</v>
      </c>
      <c r="C31" s="276" t="s">
        <v>124</v>
      </c>
      <c r="D31" s="346" t="s">
        <v>320</v>
      </c>
      <c r="E31" s="309" t="s">
        <v>171</v>
      </c>
      <c r="F31" s="277">
        <f t="shared" si="1"/>
        <v>250</v>
      </c>
      <c r="G31" s="275">
        <v>10</v>
      </c>
      <c r="H31" s="340">
        <f t="shared" si="2"/>
        <v>0.4</v>
      </c>
      <c r="I31" s="149">
        <f t="shared" si="0"/>
        <v>1000</v>
      </c>
      <c r="J31" s="488" t="s">
        <v>404</v>
      </c>
      <c r="K31" s="488">
        <f>(250*0.2)+190+10</f>
        <v>250</v>
      </c>
    </row>
    <row r="32" spans="2:11" ht="15.75">
      <c r="B32" s="266" t="s">
        <v>129</v>
      </c>
      <c r="C32" s="276" t="s">
        <v>127</v>
      </c>
      <c r="D32" s="346" t="s">
        <v>237</v>
      </c>
      <c r="E32" s="309" t="s">
        <v>171</v>
      </c>
      <c r="F32" s="277">
        <f t="shared" si="1"/>
        <v>550</v>
      </c>
      <c r="G32" s="275">
        <v>10</v>
      </c>
      <c r="H32" s="340">
        <f t="shared" si="2"/>
        <v>0.4</v>
      </c>
      <c r="I32" s="149">
        <f t="shared" si="0"/>
        <v>2200</v>
      </c>
      <c r="J32" s="488" t="s">
        <v>406</v>
      </c>
      <c r="K32" s="488">
        <f>(207*0.2)+(65*0.2)+(35*0.5)+(80*0.5)+330+100+8.1</f>
        <v>550</v>
      </c>
    </row>
    <row r="33" spans="2:11" ht="15.75">
      <c r="B33" s="266" t="s">
        <v>132</v>
      </c>
      <c r="C33" s="276" t="s">
        <v>130</v>
      </c>
      <c r="D33" s="346" t="s">
        <v>405</v>
      </c>
      <c r="E33" s="309" t="s">
        <v>171</v>
      </c>
      <c r="F33" s="277">
        <f t="shared" si="1"/>
        <v>30</v>
      </c>
      <c r="G33" s="275">
        <v>10</v>
      </c>
      <c r="H33" s="340">
        <f t="shared" si="2"/>
        <v>0.4</v>
      </c>
      <c r="I33" s="149">
        <f t="shared" si="0"/>
        <v>120</v>
      </c>
      <c r="J33" s="488" t="s">
        <v>407</v>
      </c>
      <c r="K33" s="488">
        <f>30*1</f>
        <v>30</v>
      </c>
    </row>
    <row r="34" spans="2:11" ht="15.75">
      <c r="B34" s="266" t="s">
        <v>135</v>
      </c>
      <c r="C34" s="276" t="s">
        <v>133</v>
      </c>
      <c r="D34" s="346" t="s">
        <v>321</v>
      </c>
      <c r="E34" s="309" t="s">
        <v>171</v>
      </c>
      <c r="F34" s="277">
        <f t="shared" si="1"/>
        <v>460</v>
      </c>
      <c r="G34" s="275">
        <v>10</v>
      </c>
      <c r="H34" s="340">
        <f t="shared" si="2"/>
        <v>0.4</v>
      </c>
      <c r="I34" s="149">
        <f t="shared" si="0"/>
        <v>1840</v>
      </c>
      <c r="J34" s="488" t="s">
        <v>404</v>
      </c>
      <c r="K34" s="488">
        <f>210+250</f>
        <v>460</v>
      </c>
    </row>
    <row r="35" spans="2:11" ht="30">
      <c r="B35" s="266" t="s">
        <v>138</v>
      </c>
      <c r="C35" s="276" t="s">
        <v>136</v>
      </c>
      <c r="D35" s="346" t="s">
        <v>322</v>
      </c>
      <c r="E35" s="309" t="s">
        <v>171</v>
      </c>
      <c r="F35" s="277">
        <f t="shared" si="1"/>
        <v>100</v>
      </c>
      <c r="G35" s="275">
        <v>10</v>
      </c>
      <c r="H35" s="340">
        <f t="shared" si="2"/>
        <v>0.4</v>
      </c>
      <c r="I35" s="149">
        <f t="shared" si="0"/>
        <v>400</v>
      </c>
      <c r="J35" s="488" t="s">
        <v>408</v>
      </c>
      <c r="K35" s="488">
        <f>115*0.5+2.5+40</f>
        <v>100</v>
      </c>
    </row>
    <row r="36" spans="2:11" ht="15.75">
      <c r="B36" s="266" t="s">
        <v>141</v>
      </c>
      <c r="C36" s="276" t="s">
        <v>139</v>
      </c>
      <c r="D36" s="346" t="s">
        <v>245</v>
      </c>
      <c r="E36" s="309" t="s">
        <v>246</v>
      </c>
      <c r="F36" s="277">
        <f t="shared" si="1"/>
        <v>650</v>
      </c>
      <c r="G36" s="275">
        <v>10</v>
      </c>
      <c r="H36" s="340">
        <f t="shared" si="2"/>
        <v>0.4</v>
      </c>
      <c r="I36" s="149">
        <f t="shared" si="0"/>
        <v>2600</v>
      </c>
      <c r="J36" s="488" t="s">
        <v>410</v>
      </c>
      <c r="K36" s="488">
        <f>(380*0.3)+6+30+500</f>
        <v>650</v>
      </c>
    </row>
    <row r="37" spans="2:11" ht="15.75">
      <c r="B37" s="266" t="s">
        <v>144</v>
      </c>
      <c r="C37" s="276" t="s">
        <v>142</v>
      </c>
      <c r="D37" s="346" t="s">
        <v>375</v>
      </c>
      <c r="E37" s="309" t="s">
        <v>315</v>
      </c>
      <c r="F37" s="277">
        <f t="shared" si="1"/>
        <v>270</v>
      </c>
      <c r="G37" s="275">
        <v>10</v>
      </c>
      <c r="H37" s="340">
        <f t="shared" si="2"/>
        <v>0.4</v>
      </c>
      <c r="I37" s="149">
        <f t="shared" si="0"/>
        <v>1080</v>
      </c>
      <c r="J37" s="488" t="s">
        <v>409</v>
      </c>
      <c r="K37" s="488">
        <f>(100*0.3)+240</f>
        <v>270</v>
      </c>
    </row>
    <row r="38" spans="2:11" ht="15.75">
      <c r="B38" s="266" t="s">
        <v>147</v>
      </c>
      <c r="C38" s="276" t="s">
        <v>145</v>
      </c>
      <c r="D38" s="346" t="s">
        <v>248</v>
      </c>
      <c r="E38" s="309" t="s">
        <v>249</v>
      </c>
      <c r="F38" s="277">
        <f t="shared" si="1"/>
        <v>80</v>
      </c>
      <c r="G38" s="275">
        <v>10</v>
      </c>
      <c r="H38" s="340">
        <f t="shared" si="2"/>
        <v>0.4</v>
      </c>
      <c r="I38" s="149">
        <f t="shared" si="0"/>
        <v>320</v>
      </c>
      <c r="J38" s="488" t="s">
        <v>411</v>
      </c>
      <c r="K38" s="488">
        <f>(240*0.3)+8</f>
        <v>80</v>
      </c>
    </row>
    <row r="39" spans="2:11" ht="15.75">
      <c r="B39" s="266" t="s">
        <v>150</v>
      </c>
      <c r="C39" s="276" t="s">
        <v>148</v>
      </c>
      <c r="D39" s="346" t="s">
        <v>252</v>
      </c>
      <c r="E39" s="309" t="s">
        <v>171</v>
      </c>
      <c r="F39" s="277">
        <f t="shared" si="1"/>
        <v>300</v>
      </c>
      <c r="G39" s="275">
        <v>10</v>
      </c>
      <c r="H39" s="340">
        <f t="shared" si="2"/>
        <v>0.4</v>
      </c>
      <c r="I39" s="149">
        <f t="shared" si="0"/>
        <v>1200</v>
      </c>
      <c r="J39" s="488" t="s">
        <v>412</v>
      </c>
      <c r="K39" s="488">
        <v>300</v>
      </c>
    </row>
    <row r="40" spans="2:11" ht="16.5" thickBot="1">
      <c r="B40" s="282" t="s">
        <v>280</v>
      </c>
      <c r="C40" s="283" t="s">
        <v>151</v>
      </c>
      <c r="D40" s="347" t="s">
        <v>253</v>
      </c>
      <c r="E40" s="310" t="s">
        <v>171</v>
      </c>
      <c r="F40" s="277">
        <f t="shared" si="1"/>
        <v>200</v>
      </c>
      <c r="G40" s="275">
        <v>10</v>
      </c>
      <c r="H40" s="340">
        <f t="shared" si="2"/>
        <v>0.4</v>
      </c>
      <c r="I40" s="175">
        <f t="shared" si="0"/>
        <v>800</v>
      </c>
      <c r="J40" s="488" t="s">
        <v>413</v>
      </c>
      <c r="K40" s="488">
        <f>(210*0.3)+(200*0.2)+(210*0.2)+55</f>
        <v>200</v>
      </c>
    </row>
    <row r="41" spans="2:9" ht="21" thickBot="1">
      <c r="B41" s="625" t="s">
        <v>153</v>
      </c>
      <c r="C41" s="626"/>
      <c r="D41" s="626"/>
      <c r="E41" s="627"/>
      <c r="F41" s="278">
        <f>SUM(F8:F40)</f>
        <v>12560</v>
      </c>
      <c r="G41" s="279"/>
      <c r="H41" s="279"/>
      <c r="I41" s="280">
        <f>SUM(I6:I40)</f>
        <v>51880</v>
      </c>
    </row>
    <row r="47" ht="12.75">
      <c r="B47" s="453"/>
    </row>
    <row r="48" ht="12.75">
      <c r="B48" s="453"/>
    </row>
  </sheetData>
  <sheetProtection/>
  <mergeCells count="10">
    <mergeCell ref="H3:H5"/>
    <mergeCell ref="I3:I5"/>
    <mergeCell ref="B41:E41"/>
    <mergeCell ref="C2:I2"/>
    <mergeCell ref="B3:B5"/>
    <mergeCell ref="C3:C5"/>
    <mergeCell ref="D3:D5"/>
    <mergeCell ref="E3:E5"/>
    <mergeCell ref="F3:F5"/>
    <mergeCell ref="G3:G5"/>
  </mergeCells>
  <printOptions horizontalCentered="1"/>
  <pageMargins left="0.7874015748031497" right="0.7874015748031497" top="0.984251968503937" bottom="0.984251968503937" header="0.5118110236220472" footer="0.5118110236220472"/>
  <pageSetup horizontalDpi="600" verticalDpi="600" orientation="portrait" paperSize="9" scale="48" r:id="rId3"/>
  <legacyDrawing r:id="rId2"/>
</worksheet>
</file>

<file path=xl/worksheets/sheet12.xml><?xml version="1.0" encoding="utf-8"?>
<worksheet xmlns="http://schemas.openxmlformats.org/spreadsheetml/2006/main" xmlns:r="http://schemas.openxmlformats.org/officeDocument/2006/relationships">
  <dimension ref="B2:N73"/>
  <sheetViews>
    <sheetView zoomScale="55" zoomScaleNormal="55" zoomScalePageLayoutView="0" workbookViewId="0" topLeftCell="A1">
      <selection activeCell="I21" sqref="I21"/>
    </sheetView>
  </sheetViews>
  <sheetFormatPr defaultColWidth="9.140625" defaultRowHeight="12.75"/>
  <cols>
    <col min="2" max="2" width="14.8515625" style="82" customWidth="1"/>
    <col min="3" max="3" width="12.57421875" style="82" customWidth="1"/>
    <col min="4" max="4" width="53.8515625" style="82" bestFit="1" customWidth="1"/>
    <col min="5" max="5" width="29.00390625" style="82" bestFit="1" customWidth="1"/>
    <col min="6" max="6" width="19.140625" style="82" bestFit="1" customWidth="1"/>
    <col min="7" max="7" width="16.7109375" style="0" bestFit="1" customWidth="1"/>
    <col min="8" max="8" width="18.140625" style="0" bestFit="1" customWidth="1"/>
    <col min="9" max="9" width="19.8515625" style="0" customWidth="1"/>
    <col min="10" max="10" width="17.28125" style="0" bestFit="1" customWidth="1"/>
    <col min="11" max="11" width="18.140625" style="0" bestFit="1" customWidth="1"/>
    <col min="12" max="12" width="12.421875" style="0" bestFit="1" customWidth="1"/>
    <col min="13" max="13" width="17.28125" style="0" bestFit="1" customWidth="1"/>
    <col min="14" max="14" width="19.8515625" style="0" bestFit="1" customWidth="1"/>
  </cols>
  <sheetData>
    <row r="1" ht="13.5" thickBot="1"/>
    <row r="2" spans="2:14" ht="89.25" customHeight="1" thickBot="1">
      <c r="B2" s="145">
        <f>'E Elenco prezzi'!A42</f>
        <v>10</v>
      </c>
      <c r="C2" s="542" t="str">
        <f>'E Elenco prezzi'!B42</f>
        <v>Lievo di ceppaie di qualsiasi specie, per un minimo di 20 piante, eseguito con mezzo meccanico, tramite trivellazione del ceppo, carico e trasporto del materiale di risulta alle discariche, inclusi l’onere di accesso alle stesse, ogni altro onere per l'accesso al sito e/o per la movimentazione dei materiali, anche a mano, fino al luogo di carico, la colmatura del buco risultante con terreno vegetale:</v>
      </c>
      <c r="D2" s="542"/>
      <c r="E2" s="542"/>
      <c r="F2" s="542"/>
      <c r="G2" s="542"/>
      <c r="H2" s="542"/>
      <c r="I2" s="542"/>
      <c r="J2" s="542"/>
      <c r="K2" s="542"/>
      <c r="L2" s="542"/>
      <c r="M2" s="542"/>
      <c r="N2" s="543"/>
    </row>
    <row r="3" spans="2:14" ht="12.75" customHeight="1">
      <c r="B3" s="550" t="s">
        <v>49</v>
      </c>
      <c r="C3" s="551" t="s">
        <v>50</v>
      </c>
      <c r="D3" s="551" t="s">
        <v>51</v>
      </c>
      <c r="E3" s="567" t="s">
        <v>52</v>
      </c>
      <c r="F3" s="560" t="s">
        <v>356</v>
      </c>
      <c r="G3" s="562" t="s">
        <v>165</v>
      </c>
      <c r="H3" s="564" t="s">
        <v>166</v>
      </c>
      <c r="I3" s="560" t="s">
        <v>357</v>
      </c>
      <c r="J3" s="562" t="s">
        <v>165</v>
      </c>
      <c r="K3" s="564" t="s">
        <v>166</v>
      </c>
      <c r="L3" s="560" t="s">
        <v>358</v>
      </c>
      <c r="M3" s="562" t="s">
        <v>165</v>
      </c>
      <c r="N3" s="564" t="s">
        <v>166</v>
      </c>
    </row>
    <row r="4" spans="2:14" ht="13.5" thickBot="1">
      <c r="B4" s="550"/>
      <c r="C4" s="566"/>
      <c r="D4" s="566"/>
      <c r="E4" s="568"/>
      <c r="F4" s="561"/>
      <c r="G4" s="563"/>
      <c r="H4" s="565"/>
      <c r="I4" s="561"/>
      <c r="J4" s="563"/>
      <c r="K4" s="565"/>
      <c r="L4" s="561"/>
      <c r="M4" s="563"/>
      <c r="N4" s="565"/>
    </row>
    <row r="5" spans="2:14" s="469" customFormat="1" ht="15">
      <c r="B5" s="465" t="s">
        <v>54</v>
      </c>
      <c r="C5" s="466" t="s">
        <v>169</v>
      </c>
      <c r="D5" s="467" t="s">
        <v>170</v>
      </c>
      <c r="E5" s="468" t="s">
        <v>171</v>
      </c>
      <c r="F5" s="162"/>
      <c r="G5" s="178">
        <f>'E Elenco prezzi'!$D$43</f>
        <v>48</v>
      </c>
      <c r="H5" s="179">
        <f>G5*F5</f>
        <v>0</v>
      </c>
      <c r="I5" s="162"/>
      <c r="J5" s="178">
        <f>'E Elenco prezzi'!$D$44</f>
        <v>95</v>
      </c>
      <c r="K5" s="179">
        <f>J5*I5</f>
        <v>0</v>
      </c>
      <c r="L5" s="162"/>
      <c r="M5" s="178">
        <f>'E Elenco prezzi'!$D$45</f>
        <v>140</v>
      </c>
      <c r="N5" s="179">
        <f>M5*L5</f>
        <v>0</v>
      </c>
    </row>
    <row r="6" spans="2:14" ht="15" hidden="1">
      <c r="B6" s="195" t="s">
        <v>69</v>
      </c>
      <c r="C6" s="461" t="s">
        <v>172</v>
      </c>
      <c r="D6" s="98" t="s">
        <v>173</v>
      </c>
      <c r="E6" s="99" t="s">
        <v>171</v>
      </c>
      <c r="F6" s="147"/>
      <c r="G6" s="148"/>
      <c r="H6" s="149"/>
      <c r="I6" s="147"/>
      <c r="J6" s="148"/>
      <c r="K6" s="149"/>
      <c r="L6" s="147"/>
      <c r="M6" s="148"/>
      <c r="N6" s="149"/>
    </row>
    <row r="7" spans="2:14" ht="15" hidden="1">
      <c r="B7" s="195" t="s">
        <v>66</v>
      </c>
      <c r="C7" s="462" t="s">
        <v>174</v>
      </c>
      <c r="D7" s="106" t="s">
        <v>175</v>
      </c>
      <c r="E7" s="107" t="s">
        <v>171</v>
      </c>
      <c r="F7" s="147"/>
      <c r="G7" s="148"/>
      <c r="H7" s="149"/>
      <c r="I7" s="147"/>
      <c r="J7" s="148"/>
      <c r="K7" s="149"/>
      <c r="L7" s="147"/>
      <c r="M7" s="148"/>
      <c r="N7" s="149"/>
    </row>
    <row r="8" spans="2:14" ht="15" hidden="1">
      <c r="B8" s="195" t="s">
        <v>63</v>
      </c>
      <c r="C8" s="463" t="s">
        <v>176</v>
      </c>
      <c r="D8" s="112" t="s">
        <v>177</v>
      </c>
      <c r="E8" s="113" t="s">
        <v>171</v>
      </c>
      <c r="F8" s="147"/>
      <c r="G8" s="148"/>
      <c r="H8" s="149"/>
      <c r="I8" s="147"/>
      <c r="J8" s="148"/>
      <c r="K8" s="149"/>
      <c r="L8" s="147"/>
      <c r="M8" s="148"/>
      <c r="N8" s="149"/>
    </row>
    <row r="9" spans="2:14" ht="15" hidden="1">
      <c r="B9" s="195" t="s">
        <v>60</v>
      </c>
      <c r="C9" s="463" t="s">
        <v>178</v>
      </c>
      <c r="D9" s="112" t="s">
        <v>179</v>
      </c>
      <c r="E9" s="113" t="s">
        <v>171</v>
      </c>
      <c r="F9" s="147"/>
      <c r="G9" s="148"/>
      <c r="H9" s="149"/>
      <c r="I9" s="147"/>
      <c r="J9" s="148"/>
      <c r="K9" s="149"/>
      <c r="L9" s="147"/>
      <c r="M9" s="148"/>
      <c r="N9" s="149"/>
    </row>
    <row r="10" spans="2:14" ht="15" hidden="1">
      <c r="B10" s="195" t="s">
        <v>57</v>
      </c>
      <c r="C10" s="463" t="s">
        <v>180</v>
      </c>
      <c r="D10" s="112" t="s">
        <v>181</v>
      </c>
      <c r="E10" s="113" t="s">
        <v>171</v>
      </c>
      <c r="F10" s="147"/>
      <c r="G10" s="148"/>
      <c r="H10" s="149"/>
      <c r="I10" s="147"/>
      <c r="J10" s="148"/>
      <c r="K10" s="149"/>
      <c r="L10" s="147"/>
      <c r="M10" s="148"/>
      <c r="N10" s="149"/>
    </row>
    <row r="11" spans="2:14" ht="25.5" customHeight="1" hidden="1">
      <c r="B11" s="195" t="s">
        <v>54</v>
      </c>
      <c r="C11" s="463" t="s">
        <v>182</v>
      </c>
      <c r="D11" s="112" t="s">
        <v>183</v>
      </c>
      <c r="E11" s="113" t="s">
        <v>171</v>
      </c>
      <c r="F11" s="147"/>
      <c r="G11" s="148"/>
      <c r="H11" s="149"/>
      <c r="I11" s="147"/>
      <c r="J11" s="148"/>
      <c r="K11" s="149"/>
      <c r="L11" s="147"/>
      <c r="M11" s="148"/>
      <c r="N11" s="149"/>
    </row>
    <row r="12" spans="2:14" ht="15">
      <c r="B12" s="195" t="s">
        <v>57</v>
      </c>
      <c r="C12" s="464" t="s">
        <v>55</v>
      </c>
      <c r="D12" s="118" t="s">
        <v>184</v>
      </c>
      <c r="E12" s="119" t="s">
        <v>171</v>
      </c>
      <c r="F12" s="147"/>
      <c r="G12" s="148">
        <f>'E Elenco prezzi'!$D$43</f>
        <v>48</v>
      </c>
      <c r="H12" s="149">
        <f>G12*F12</f>
        <v>0</v>
      </c>
      <c r="I12" s="147"/>
      <c r="J12" s="148">
        <f>'E Elenco prezzi'!$D$44</f>
        <v>95</v>
      </c>
      <c r="K12" s="149">
        <f>J12*I12</f>
        <v>0</v>
      </c>
      <c r="L12" s="147"/>
      <c r="M12" s="148">
        <f>'E Elenco prezzi'!$D$45</f>
        <v>140</v>
      </c>
      <c r="N12" s="149">
        <f>M12*L12</f>
        <v>0</v>
      </c>
    </row>
    <row r="13" spans="2:14" ht="15">
      <c r="B13" s="195" t="s">
        <v>60</v>
      </c>
      <c r="C13" s="192" t="s">
        <v>58</v>
      </c>
      <c r="D13" s="120" t="s">
        <v>185</v>
      </c>
      <c r="E13" s="121" t="s">
        <v>171</v>
      </c>
      <c r="F13" s="147"/>
      <c r="G13" s="148">
        <f>'E Elenco prezzi'!$D$43</f>
        <v>48</v>
      </c>
      <c r="H13" s="149">
        <f>G13*F13</f>
        <v>0</v>
      </c>
      <c r="I13" s="147"/>
      <c r="J13" s="148">
        <f>'E Elenco prezzi'!$D$44</f>
        <v>95</v>
      </c>
      <c r="K13" s="149">
        <f>J13*I13</f>
        <v>0</v>
      </c>
      <c r="L13" s="147">
        <v>1</v>
      </c>
      <c r="M13" s="148">
        <f>'E Elenco prezzi'!$D$45</f>
        <v>140</v>
      </c>
      <c r="N13" s="149">
        <f>M13*L13</f>
        <v>140</v>
      </c>
    </row>
    <row r="14" spans="2:14" ht="15">
      <c r="B14" s="195" t="s">
        <v>63</v>
      </c>
      <c r="C14" s="192" t="s">
        <v>61</v>
      </c>
      <c r="D14" s="120" t="s">
        <v>186</v>
      </c>
      <c r="E14" s="121" t="s">
        <v>171</v>
      </c>
      <c r="F14" s="147"/>
      <c r="G14" s="148">
        <f>'E Elenco prezzi'!$D$43</f>
        <v>48</v>
      </c>
      <c r="H14" s="149">
        <f>G14*F14</f>
        <v>0</v>
      </c>
      <c r="I14" s="147"/>
      <c r="J14" s="148">
        <f>'E Elenco prezzi'!$D$44</f>
        <v>95</v>
      </c>
      <c r="K14" s="149">
        <f>J14*I14</f>
        <v>0</v>
      </c>
      <c r="L14" s="147"/>
      <c r="M14" s="148">
        <f>'E Elenco prezzi'!$D$45</f>
        <v>140</v>
      </c>
      <c r="N14" s="149">
        <f>M14*L14</f>
        <v>0</v>
      </c>
    </row>
    <row r="15" spans="2:14" ht="15">
      <c r="B15" s="195" t="s">
        <v>66</v>
      </c>
      <c r="C15" s="192" t="s">
        <v>64</v>
      </c>
      <c r="D15" s="118" t="s">
        <v>187</v>
      </c>
      <c r="E15" s="119" t="s">
        <v>171</v>
      </c>
      <c r="F15" s="147"/>
      <c r="G15" s="148">
        <f>'E Elenco prezzi'!$D$43</f>
        <v>48</v>
      </c>
      <c r="H15" s="149">
        <f>G15*F15</f>
        <v>0</v>
      </c>
      <c r="I15" s="147"/>
      <c r="J15" s="148">
        <f>'E Elenco prezzi'!$D$44</f>
        <v>95</v>
      </c>
      <c r="K15" s="149">
        <f>J15*I15</f>
        <v>0</v>
      </c>
      <c r="L15" s="147"/>
      <c r="M15" s="148">
        <f>'E Elenco prezzi'!$D$45</f>
        <v>140</v>
      </c>
      <c r="N15" s="149">
        <f>M15*L15</f>
        <v>0</v>
      </c>
    </row>
    <row r="16" spans="2:14" ht="15">
      <c r="B16" s="195" t="s">
        <v>69</v>
      </c>
      <c r="C16" s="192" t="s">
        <v>67</v>
      </c>
      <c r="D16" s="118" t="s">
        <v>188</v>
      </c>
      <c r="E16" s="119" t="s">
        <v>171</v>
      </c>
      <c r="F16" s="147">
        <v>2</v>
      </c>
      <c r="G16" s="148">
        <f>'E Elenco prezzi'!$D$43</f>
        <v>48</v>
      </c>
      <c r="H16" s="149">
        <f>G16*F16</f>
        <v>96</v>
      </c>
      <c r="I16" s="147">
        <v>1</v>
      </c>
      <c r="J16" s="148">
        <f>'E Elenco prezzi'!$D$44</f>
        <v>95</v>
      </c>
      <c r="K16" s="149">
        <f>J16*I16</f>
        <v>95</v>
      </c>
      <c r="L16" s="147"/>
      <c r="M16" s="148">
        <f>'E Elenco prezzi'!$D$45</f>
        <v>140</v>
      </c>
      <c r="N16" s="149">
        <f>M16*L16</f>
        <v>0</v>
      </c>
    </row>
    <row r="17" spans="2:14" ht="15" hidden="1">
      <c r="B17" s="195" t="s">
        <v>66</v>
      </c>
      <c r="C17" s="192" t="s">
        <v>189</v>
      </c>
      <c r="D17" s="118" t="s">
        <v>190</v>
      </c>
      <c r="E17" s="119" t="s">
        <v>171</v>
      </c>
      <c r="F17" s="150"/>
      <c r="G17" s="148">
        <f>'E Elenco prezzi'!$D$43</f>
        <v>48</v>
      </c>
      <c r="H17" s="152"/>
      <c r="I17" s="150"/>
      <c r="J17" s="148">
        <f>'E Elenco prezzi'!$D$44</f>
        <v>95</v>
      </c>
      <c r="K17" s="152"/>
      <c r="L17" s="150"/>
      <c r="M17" s="148">
        <f>'E Elenco prezzi'!$D$45</f>
        <v>140</v>
      </c>
      <c r="N17" s="152"/>
    </row>
    <row r="18" spans="2:14" ht="15">
      <c r="B18" s="195" t="s">
        <v>72</v>
      </c>
      <c r="C18" s="192" t="s">
        <v>70</v>
      </c>
      <c r="D18" s="118" t="s">
        <v>191</v>
      </c>
      <c r="E18" s="119" t="s">
        <v>171</v>
      </c>
      <c r="F18" s="147"/>
      <c r="G18" s="148">
        <f>'E Elenco prezzi'!$D$43</f>
        <v>48</v>
      </c>
      <c r="H18" s="149">
        <f>G18*F18</f>
        <v>0</v>
      </c>
      <c r="I18" s="147"/>
      <c r="J18" s="148">
        <f>'E Elenco prezzi'!$D$44</f>
        <v>95</v>
      </c>
      <c r="K18" s="149">
        <f>J18*I18</f>
        <v>0</v>
      </c>
      <c r="L18" s="147"/>
      <c r="M18" s="148">
        <f>'E Elenco prezzi'!$D$45</f>
        <v>140</v>
      </c>
      <c r="N18" s="149">
        <f>M18*L18</f>
        <v>0</v>
      </c>
    </row>
    <row r="19" spans="2:14" ht="15">
      <c r="B19" s="195" t="s">
        <v>75</v>
      </c>
      <c r="C19" s="192" t="s">
        <v>73</v>
      </c>
      <c r="D19" s="118" t="s">
        <v>192</v>
      </c>
      <c r="E19" s="119" t="s">
        <v>171</v>
      </c>
      <c r="F19" s="147"/>
      <c r="G19" s="148">
        <f>'E Elenco prezzi'!$D$43</f>
        <v>48</v>
      </c>
      <c r="H19" s="149">
        <f>G19*F19</f>
        <v>0</v>
      </c>
      <c r="I19" s="147"/>
      <c r="J19" s="148">
        <f>'E Elenco prezzi'!$D$44</f>
        <v>95</v>
      </c>
      <c r="K19" s="149">
        <f>J19*I19</f>
        <v>0</v>
      </c>
      <c r="L19" s="147"/>
      <c r="M19" s="148">
        <f>'E Elenco prezzi'!$D$45</f>
        <v>140</v>
      </c>
      <c r="N19" s="149">
        <f>M19*L19</f>
        <v>0</v>
      </c>
    </row>
    <row r="20" spans="2:14" ht="15" customHeight="1">
      <c r="B20" s="195" t="s">
        <v>78</v>
      </c>
      <c r="C20" s="192" t="s">
        <v>76</v>
      </c>
      <c r="D20" s="125" t="s">
        <v>193</v>
      </c>
      <c r="E20" s="119" t="s">
        <v>171</v>
      </c>
      <c r="F20" s="147">
        <v>4</v>
      </c>
      <c r="G20" s="148">
        <f>'E Elenco prezzi'!$D$43</f>
        <v>48</v>
      </c>
      <c r="H20" s="149">
        <f>G20*F20</f>
        <v>192</v>
      </c>
      <c r="I20" s="147">
        <v>2</v>
      </c>
      <c r="J20" s="148">
        <f>'E Elenco prezzi'!$D$44</f>
        <v>95</v>
      </c>
      <c r="K20" s="149">
        <f>J20*I20</f>
        <v>190</v>
      </c>
      <c r="L20" s="147">
        <v>1</v>
      </c>
      <c r="M20" s="148">
        <f>'E Elenco prezzi'!$D$45</f>
        <v>140</v>
      </c>
      <c r="N20" s="149">
        <f>M20*L20</f>
        <v>140</v>
      </c>
    </row>
    <row r="21" spans="2:14" ht="15" customHeight="1">
      <c r="B21" s="195" t="s">
        <v>81</v>
      </c>
      <c r="C21" s="192" t="s">
        <v>79</v>
      </c>
      <c r="D21" s="118" t="s">
        <v>194</v>
      </c>
      <c r="E21" s="119" t="s">
        <v>171</v>
      </c>
      <c r="F21" s="147"/>
      <c r="G21" s="148">
        <f>'E Elenco prezzi'!$D$43</f>
        <v>48</v>
      </c>
      <c r="H21" s="149">
        <f>G21*F21</f>
        <v>0</v>
      </c>
      <c r="I21" s="147"/>
      <c r="J21" s="148">
        <f>'E Elenco prezzi'!$D$44</f>
        <v>95</v>
      </c>
      <c r="K21" s="149">
        <f>J21*I21</f>
        <v>0</v>
      </c>
      <c r="L21" s="147"/>
      <c r="M21" s="148">
        <f>'E Elenco prezzi'!$D$45</f>
        <v>140</v>
      </c>
      <c r="N21" s="149">
        <f>M21*L21</f>
        <v>0</v>
      </c>
    </row>
    <row r="22" spans="2:14" ht="15">
      <c r="B22" s="195" t="s">
        <v>84</v>
      </c>
      <c r="C22" s="192" t="s">
        <v>82</v>
      </c>
      <c r="D22" s="118" t="s">
        <v>195</v>
      </c>
      <c r="E22" s="119" t="s">
        <v>171</v>
      </c>
      <c r="F22" s="155">
        <v>4</v>
      </c>
      <c r="G22" s="148">
        <f>'E Elenco prezzi'!$D$43</f>
        <v>48</v>
      </c>
      <c r="H22" s="157">
        <f>G22*F22</f>
        <v>192</v>
      </c>
      <c r="I22" s="155">
        <v>2</v>
      </c>
      <c r="J22" s="148">
        <f>'E Elenco prezzi'!$D$44</f>
        <v>95</v>
      </c>
      <c r="K22" s="157">
        <f>J22*I22</f>
        <v>190</v>
      </c>
      <c r="L22" s="155">
        <v>2</v>
      </c>
      <c r="M22" s="148">
        <f>'E Elenco prezzi'!$D$45</f>
        <v>140</v>
      </c>
      <c r="N22" s="157">
        <f>M22*L22</f>
        <v>280</v>
      </c>
    </row>
    <row r="23" spans="2:14" ht="15" hidden="1">
      <c r="B23" s="195" t="s">
        <v>81</v>
      </c>
      <c r="C23" s="192" t="s">
        <v>196</v>
      </c>
      <c r="D23" s="118" t="s">
        <v>197</v>
      </c>
      <c r="E23" s="119" t="s">
        <v>171</v>
      </c>
      <c r="F23" s="158"/>
      <c r="G23" s="148">
        <f>'E Elenco prezzi'!$D$43</f>
        <v>48</v>
      </c>
      <c r="H23" s="160"/>
      <c r="I23" s="158"/>
      <c r="J23" s="148">
        <f>'E Elenco prezzi'!$D$44</f>
        <v>95</v>
      </c>
      <c r="K23" s="160"/>
      <c r="L23" s="158"/>
      <c r="M23" s="148">
        <f>'E Elenco prezzi'!$D$45</f>
        <v>140</v>
      </c>
      <c r="N23" s="160"/>
    </row>
    <row r="24" spans="2:14" ht="15">
      <c r="B24" s="195" t="s">
        <v>87</v>
      </c>
      <c r="C24" s="192" t="s">
        <v>85</v>
      </c>
      <c r="D24" s="125" t="s">
        <v>390</v>
      </c>
      <c r="E24" s="119" t="s">
        <v>171</v>
      </c>
      <c r="F24" s="147"/>
      <c r="G24" s="148">
        <f>'E Elenco prezzi'!$D$43</f>
        <v>48</v>
      </c>
      <c r="H24" s="149">
        <f>G24*F24</f>
        <v>0</v>
      </c>
      <c r="I24" s="147"/>
      <c r="J24" s="148">
        <f>'E Elenco prezzi'!$D$44</f>
        <v>95</v>
      </c>
      <c r="K24" s="149">
        <f>J24*I24</f>
        <v>0</v>
      </c>
      <c r="L24" s="147"/>
      <c r="M24" s="148">
        <f>'E Elenco prezzi'!$D$45</f>
        <v>140</v>
      </c>
      <c r="N24" s="149">
        <f>M24*L24</f>
        <v>0</v>
      </c>
    </row>
    <row r="25" spans="2:14" ht="15">
      <c r="B25" s="195" t="s">
        <v>90</v>
      </c>
      <c r="C25" s="192" t="s">
        <v>88</v>
      </c>
      <c r="D25" s="118" t="s">
        <v>199</v>
      </c>
      <c r="E25" s="119" t="s">
        <v>171</v>
      </c>
      <c r="F25" s="147"/>
      <c r="G25" s="148">
        <f>'E Elenco prezzi'!$D$43</f>
        <v>48</v>
      </c>
      <c r="H25" s="149">
        <f>G25*F25</f>
        <v>0</v>
      </c>
      <c r="I25" s="147"/>
      <c r="J25" s="148">
        <f>'E Elenco prezzi'!$D$44</f>
        <v>95</v>
      </c>
      <c r="K25" s="149">
        <f>J25*I25</f>
        <v>0</v>
      </c>
      <c r="L25" s="147"/>
      <c r="M25" s="148">
        <f>'E Elenco prezzi'!$D$45</f>
        <v>140</v>
      </c>
      <c r="N25" s="149">
        <f>M25*L25</f>
        <v>0</v>
      </c>
    </row>
    <row r="26" spans="2:14" ht="15" hidden="1">
      <c r="B26" s="195" t="s">
        <v>93</v>
      </c>
      <c r="C26" s="194" t="s">
        <v>200</v>
      </c>
      <c r="D26" s="112" t="s">
        <v>201</v>
      </c>
      <c r="E26" s="113" t="s">
        <v>171</v>
      </c>
      <c r="F26" s="150"/>
      <c r="G26" s="148">
        <f>'E Elenco prezzi'!$D$43</f>
        <v>48</v>
      </c>
      <c r="H26" s="152"/>
      <c r="I26" s="150"/>
      <c r="J26" s="148">
        <f>'E Elenco prezzi'!$D$44</f>
        <v>95</v>
      </c>
      <c r="K26" s="152"/>
      <c r="L26" s="150"/>
      <c r="M26" s="148">
        <f>'E Elenco prezzi'!$D$45</f>
        <v>140</v>
      </c>
      <c r="N26" s="152"/>
    </row>
    <row r="27" spans="2:14" ht="15" hidden="1">
      <c r="B27" s="195" t="s">
        <v>96</v>
      </c>
      <c r="C27" s="194" t="s">
        <v>202</v>
      </c>
      <c r="D27" s="112" t="s">
        <v>203</v>
      </c>
      <c r="E27" s="113" t="s">
        <v>171</v>
      </c>
      <c r="F27" s="150"/>
      <c r="G27" s="148">
        <f>'E Elenco prezzi'!$D$43</f>
        <v>48</v>
      </c>
      <c r="H27" s="152"/>
      <c r="I27" s="150"/>
      <c r="J27" s="148">
        <f>'E Elenco prezzi'!$D$44</f>
        <v>95</v>
      </c>
      <c r="K27" s="152"/>
      <c r="L27" s="150"/>
      <c r="M27" s="148">
        <f>'E Elenco prezzi'!$D$45</f>
        <v>140</v>
      </c>
      <c r="N27" s="152"/>
    </row>
    <row r="28" spans="2:14" ht="15" hidden="1">
      <c r="B28" s="195" t="s">
        <v>99</v>
      </c>
      <c r="C28" s="194" t="s">
        <v>204</v>
      </c>
      <c r="D28" s="112" t="s">
        <v>205</v>
      </c>
      <c r="E28" s="113" t="s">
        <v>171</v>
      </c>
      <c r="F28" s="150"/>
      <c r="G28" s="148">
        <f>'E Elenco prezzi'!$D$43</f>
        <v>48</v>
      </c>
      <c r="H28" s="152"/>
      <c r="I28" s="150"/>
      <c r="J28" s="148">
        <f>'E Elenco prezzi'!$D$44</f>
        <v>95</v>
      </c>
      <c r="K28" s="152"/>
      <c r="L28" s="150"/>
      <c r="M28" s="148">
        <f>'E Elenco prezzi'!$D$45</f>
        <v>140</v>
      </c>
      <c r="N28" s="152"/>
    </row>
    <row r="29" spans="2:14" ht="15">
      <c r="B29" s="195" t="s">
        <v>93</v>
      </c>
      <c r="C29" s="192" t="s">
        <v>91</v>
      </c>
      <c r="D29" s="118" t="s">
        <v>206</v>
      </c>
      <c r="E29" s="119" t="s">
        <v>207</v>
      </c>
      <c r="F29" s="147"/>
      <c r="G29" s="148">
        <f>'E Elenco prezzi'!$D$43</f>
        <v>48</v>
      </c>
      <c r="H29" s="149">
        <f>G29*F29</f>
        <v>0</v>
      </c>
      <c r="I29" s="147"/>
      <c r="J29" s="148">
        <f>'E Elenco prezzi'!$D$44</f>
        <v>95</v>
      </c>
      <c r="K29" s="149">
        <f>J29*I29</f>
        <v>0</v>
      </c>
      <c r="L29" s="147"/>
      <c r="M29" s="148">
        <f>'E Elenco prezzi'!$D$45</f>
        <v>140</v>
      </c>
      <c r="N29" s="149">
        <f>M29*L29</f>
        <v>0</v>
      </c>
    </row>
    <row r="30" spans="2:14" ht="15">
      <c r="B30" s="195" t="s">
        <v>96</v>
      </c>
      <c r="C30" s="192" t="s">
        <v>208</v>
      </c>
      <c r="D30" s="120" t="s">
        <v>190</v>
      </c>
      <c r="E30" s="121" t="s">
        <v>207</v>
      </c>
      <c r="F30" s="147"/>
      <c r="G30" s="148">
        <f>'E Elenco prezzi'!$D$43</f>
        <v>48</v>
      </c>
      <c r="H30" s="149">
        <f>G30*F30</f>
        <v>0</v>
      </c>
      <c r="I30" s="147"/>
      <c r="J30" s="148">
        <f>'E Elenco prezzi'!$D$44</f>
        <v>95</v>
      </c>
      <c r="K30" s="149">
        <f>J30*I30</f>
        <v>0</v>
      </c>
      <c r="L30" s="147"/>
      <c r="M30" s="148">
        <f>'E Elenco prezzi'!$D$45</f>
        <v>140</v>
      </c>
      <c r="N30" s="149">
        <f>M30*L30</f>
        <v>0</v>
      </c>
    </row>
    <row r="31" spans="2:14" ht="15">
      <c r="B31" s="195" t="s">
        <v>99</v>
      </c>
      <c r="C31" s="192" t="s">
        <v>94</v>
      </c>
      <c r="D31" s="118" t="s">
        <v>209</v>
      </c>
      <c r="E31" s="119" t="s">
        <v>210</v>
      </c>
      <c r="F31" s="147"/>
      <c r="G31" s="148">
        <f>'E Elenco prezzi'!$D$43</f>
        <v>48</v>
      </c>
      <c r="H31" s="149">
        <f>G31*F31</f>
        <v>0</v>
      </c>
      <c r="I31" s="147"/>
      <c r="J31" s="148">
        <f>'E Elenco prezzi'!$D$44</f>
        <v>95</v>
      </c>
      <c r="K31" s="149">
        <f>J31*I31</f>
        <v>0</v>
      </c>
      <c r="L31" s="147"/>
      <c r="M31" s="148">
        <f>'E Elenco prezzi'!$D$45</f>
        <v>140</v>
      </c>
      <c r="N31" s="149">
        <f>M31*L31</f>
        <v>0</v>
      </c>
    </row>
    <row r="32" spans="2:14" ht="15">
      <c r="B32" s="195" t="s">
        <v>102</v>
      </c>
      <c r="C32" s="192" t="s">
        <v>97</v>
      </c>
      <c r="D32" s="120" t="s">
        <v>211</v>
      </c>
      <c r="E32" s="121" t="s">
        <v>212</v>
      </c>
      <c r="F32" s="147"/>
      <c r="G32" s="148">
        <f>'E Elenco prezzi'!$D$43</f>
        <v>48</v>
      </c>
      <c r="H32" s="149">
        <f>G32*F32</f>
        <v>0</v>
      </c>
      <c r="I32" s="147"/>
      <c r="J32" s="148">
        <f>'E Elenco prezzi'!$D$44</f>
        <v>95</v>
      </c>
      <c r="K32" s="149">
        <f>J32*I32</f>
        <v>0</v>
      </c>
      <c r="L32" s="147"/>
      <c r="M32" s="148">
        <f>'E Elenco prezzi'!$D$45</f>
        <v>140</v>
      </c>
      <c r="N32" s="149">
        <f>M32*L32</f>
        <v>0</v>
      </c>
    </row>
    <row r="33" spans="2:14" ht="15" hidden="1">
      <c r="B33" s="195" t="s">
        <v>102</v>
      </c>
      <c r="C33" s="194" t="s">
        <v>213</v>
      </c>
      <c r="D33" s="112" t="s">
        <v>214</v>
      </c>
      <c r="E33" s="113" t="s">
        <v>215</v>
      </c>
      <c r="F33" s="150"/>
      <c r="G33" s="148">
        <f>'E Elenco prezzi'!$D$43</f>
        <v>48</v>
      </c>
      <c r="H33" s="152"/>
      <c r="I33" s="150"/>
      <c r="J33" s="148">
        <f>'E Elenco prezzi'!$D$44</f>
        <v>95</v>
      </c>
      <c r="K33" s="152"/>
      <c r="L33" s="150"/>
      <c r="M33" s="148">
        <f>'E Elenco prezzi'!$D$45</f>
        <v>140</v>
      </c>
      <c r="N33" s="152"/>
    </row>
    <row r="34" spans="2:14" ht="15">
      <c r="B34" s="195" t="s">
        <v>105</v>
      </c>
      <c r="C34" s="192" t="s">
        <v>100</v>
      </c>
      <c r="D34" s="120" t="s">
        <v>216</v>
      </c>
      <c r="E34" s="121" t="s">
        <v>215</v>
      </c>
      <c r="F34" s="147"/>
      <c r="G34" s="148">
        <f>'E Elenco prezzi'!$D$43</f>
        <v>48</v>
      </c>
      <c r="H34" s="149">
        <f>G34*F34</f>
        <v>0</v>
      </c>
      <c r="I34" s="147"/>
      <c r="J34" s="148">
        <f>'E Elenco prezzi'!$D$44</f>
        <v>95</v>
      </c>
      <c r="K34" s="149">
        <f>J34*I34</f>
        <v>0</v>
      </c>
      <c r="L34" s="147"/>
      <c r="M34" s="148">
        <f>'E Elenco prezzi'!$D$45</f>
        <v>140</v>
      </c>
      <c r="N34" s="149">
        <f>M34*L34</f>
        <v>0</v>
      </c>
    </row>
    <row r="35" spans="2:14" ht="15" hidden="1">
      <c r="B35" s="195" t="s">
        <v>120</v>
      </c>
      <c r="C35" s="194" t="s">
        <v>217</v>
      </c>
      <c r="D35" s="112" t="s">
        <v>218</v>
      </c>
      <c r="E35" s="113" t="s">
        <v>215</v>
      </c>
      <c r="F35" s="150"/>
      <c r="G35" s="148">
        <f>'E Elenco prezzi'!$D$43</f>
        <v>48</v>
      </c>
      <c r="H35" s="149">
        <f aca="true" t="shared" si="0" ref="H35:H54">G35*F35</f>
        <v>0</v>
      </c>
      <c r="I35" s="150"/>
      <c r="J35" s="148">
        <f>'E Elenco prezzi'!$D$44</f>
        <v>95</v>
      </c>
      <c r="K35" s="149">
        <f aca="true" t="shared" si="1" ref="K35:K54">J35*I35</f>
        <v>0</v>
      </c>
      <c r="L35" s="150"/>
      <c r="M35" s="148">
        <f>'E Elenco prezzi'!$D$45</f>
        <v>140</v>
      </c>
      <c r="N35" s="149">
        <f aca="true" t="shared" si="2" ref="N35:N54">M35*L35</f>
        <v>0</v>
      </c>
    </row>
    <row r="36" spans="2:14" ht="15">
      <c r="B36" s="195" t="s">
        <v>108</v>
      </c>
      <c r="C36" s="192" t="s">
        <v>103</v>
      </c>
      <c r="D36" s="118" t="s">
        <v>219</v>
      </c>
      <c r="E36" s="119" t="s">
        <v>215</v>
      </c>
      <c r="F36" s="162"/>
      <c r="G36" s="457">
        <f>'E Elenco prezzi'!$D$43</f>
        <v>48</v>
      </c>
      <c r="H36" s="149">
        <f t="shared" si="0"/>
        <v>0</v>
      </c>
      <c r="I36" s="162"/>
      <c r="J36" s="148">
        <f>'E Elenco prezzi'!$D$44</f>
        <v>95</v>
      </c>
      <c r="K36" s="149">
        <f t="shared" si="1"/>
        <v>0</v>
      </c>
      <c r="L36" s="162"/>
      <c r="M36" s="148">
        <f>'E Elenco prezzi'!$D$45</f>
        <v>140</v>
      </c>
      <c r="N36" s="149">
        <f t="shared" si="2"/>
        <v>0</v>
      </c>
    </row>
    <row r="37" spans="2:14" ht="15" customHeight="1" hidden="1">
      <c r="B37" s="195" t="s">
        <v>126</v>
      </c>
      <c r="C37" s="192" t="s">
        <v>106</v>
      </c>
      <c r="D37" s="118" t="s">
        <v>220</v>
      </c>
      <c r="E37" s="119" t="s">
        <v>215</v>
      </c>
      <c r="F37" s="162">
        <f>3-3</f>
        <v>0</v>
      </c>
      <c r="G37" s="457">
        <f>'E Elenco prezzi'!$D$43</f>
        <v>48</v>
      </c>
      <c r="H37" s="149">
        <f t="shared" si="0"/>
        <v>0</v>
      </c>
      <c r="I37" s="162">
        <f>3-3</f>
        <v>0</v>
      </c>
      <c r="J37" s="148">
        <f>'E Elenco prezzi'!$D$44</f>
        <v>95</v>
      </c>
      <c r="K37" s="149">
        <f t="shared" si="1"/>
        <v>0</v>
      </c>
      <c r="L37" s="162">
        <f>3-3</f>
        <v>0</v>
      </c>
      <c r="M37" s="148">
        <f>'E Elenco prezzi'!$D$45</f>
        <v>140</v>
      </c>
      <c r="N37" s="149">
        <f t="shared" si="2"/>
        <v>0</v>
      </c>
    </row>
    <row r="38" spans="2:14" ht="15">
      <c r="B38" s="195" t="s">
        <v>111</v>
      </c>
      <c r="C38" s="192" t="s">
        <v>109</v>
      </c>
      <c r="D38" s="118" t="s">
        <v>221</v>
      </c>
      <c r="E38" s="119" t="s">
        <v>222</v>
      </c>
      <c r="F38" s="186"/>
      <c r="G38" s="457">
        <f>'E Elenco prezzi'!$D$43</f>
        <v>48</v>
      </c>
      <c r="H38" s="149">
        <f t="shared" si="0"/>
        <v>0</v>
      </c>
      <c r="I38" s="186"/>
      <c r="J38" s="148">
        <f>'E Elenco prezzi'!$D$44</f>
        <v>95</v>
      </c>
      <c r="K38" s="149">
        <f t="shared" si="1"/>
        <v>0</v>
      </c>
      <c r="L38" s="186"/>
      <c r="M38" s="148">
        <f>'E Elenco prezzi'!$D$45</f>
        <v>140</v>
      </c>
      <c r="N38" s="149">
        <f t="shared" si="2"/>
        <v>0</v>
      </c>
    </row>
    <row r="39" spans="2:14" ht="15" hidden="1">
      <c r="B39" s="195" t="s">
        <v>114</v>
      </c>
      <c r="C39" s="192" t="s">
        <v>223</v>
      </c>
      <c r="D39" s="118" t="s">
        <v>224</v>
      </c>
      <c r="E39" s="119" t="s">
        <v>222</v>
      </c>
      <c r="F39" s="458"/>
      <c r="G39" s="457">
        <f>'E Elenco prezzi'!$D$43</f>
        <v>48</v>
      </c>
      <c r="H39" s="149">
        <f t="shared" si="0"/>
        <v>0</v>
      </c>
      <c r="I39" s="458"/>
      <c r="J39" s="148">
        <f>'E Elenco prezzi'!$D$44</f>
        <v>95</v>
      </c>
      <c r="K39" s="149">
        <f t="shared" si="1"/>
        <v>0</v>
      </c>
      <c r="L39" s="458"/>
      <c r="M39" s="148">
        <f>'E Elenco prezzi'!$D$45</f>
        <v>140</v>
      </c>
      <c r="N39" s="149">
        <f t="shared" si="2"/>
        <v>0</v>
      </c>
    </row>
    <row r="40" spans="2:14" ht="15">
      <c r="B40" s="195" t="s">
        <v>114</v>
      </c>
      <c r="C40" s="192" t="s">
        <v>112</v>
      </c>
      <c r="D40" s="118" t="s">
        <v>225</v>
      </c>
      <c r="E40" s="119" t="s">
        <v>222</v>
      </c>
      <c r="F40" s="162"/>
      <c r="G40" s="457">
        <f>'E Elenco prezzi'!$D$43</f>
        <v>48</v>
      </c>
      <c r="H40" s="149">
        <f t="shared" si="0"/>
        <v>0</v>
      </c>
      <c r="I40" s="162"/>
      <c r="J40" s="148">
        <f>'E Elenco prezzi'!$D$44</f>
        <v>95</v>
      </c>
      <c r="K40" s="149">
        <f t="shared" si="1"/>
        <v>0</v>
      </c>
      <c r="L40" s="162"/>
      <c r="M40" s="148">
        <f>'E Elenco prezzi'!$D$45</f>
        <v>140</v>
      </c>
      <c r="N40" s="149">
        <f t="shared" si="2"/>
        <v>0</v>
      </c>
    </row>
    <row r="41" spans="2:14" ht="15">
      <c r="B41" s="195" t="s">
        <v>117</v>
      </c>
      <c r="C41" s="192" t="s">
        <v>115</v>
      </c>
      <c r="D41" s="118" t="s">
        <v>226</v>
      </c>
      <c r="E41" s="119" t="s">
        <v>227</v>
      </c>
      <c r="F41" s="459"/>
      <c r="G41" s="457">
        <f>'E Elenco prezzi'!$D$43</f>
        <v>48</v>
      </c>
      <c r="H41" s="149">
        <f t="shared" si="0"/>
        <v>0</v>
      </c>
      <c r="I41" s="459"/>
      <c r="J41" s="148">
        <f>'E Elenco prezzi'!$D$44</f>
        <v>95</v>
      </c>
      <c r="K41" s="149">
        <f t="shared" si="1"/>
        <v>0</v>
      </c>
      <c r="L41" s="459"/>
      <c r="M41" s="148">
        <f>'E Elenco prezzi'!$D$45</f>
        <v>140</v>
      </c>
      <c r="N41" s="149">
        <f t="shared" si="2"/>
        <v>0</v>
      </c>
    </row>
    <row r="42" spans="2:14" ht="15">
      <c r="B42" s="195" t="s">
        <v>120</v>
      </c>
      <c r="C42" s="192" t="s">
        <v>118</v>
      </c>
      <c r="D42" s="118" t="s">
        <v>228</v>
      </c>
      <c r="E42" s="119" t="s">
        <v>229</v>
      </c>
      <c r="F42" s="459"/>
      <c r="G42" s="457">
        <f>'E Elenco prezzi'!$D$43</f>
        <v>48</v>
      </c>
      <c r="H42" s="149">
        <f t="shared" si="0"/>
        <v>0</v>
      </c>
      <c r="I42" s="459"/>
      <c r="J42" s="148">
        <f>'E Elenco prezzi'!$D$44</f>
        <v>95</v>
      </c>
      <c r="K42" s="149">
        <f t="shared" si="1"/>
        <v>0</v>
      </c>
      <c r="L42" s="459"/>
      <c r="M42" s="148">
        <f>'E Elenco prezzi'!$D$45</f>
        <v>140</v>
      </c>
      <c r="N42" s="149">
        <f t="shared" si="2"/>
        <v>0</v>
      </c>
    </row>
    <row r="43" spans="2:14" ht="15">
      <c r="B43" s="195" t="s">
        <v>123</v>
      </c>
      <c r="C43" s="192" t="s">
        <v>121</v>
      </c>
      <c r="D43" s="118" t="s">
        <v>230</v>
      </c>
      <c r="E43" s="121" t="s">
        <v>229</v>
      </c>
      <c r="F43" s="459">
        <v>8</v>
      </c>
      <c r="G43" s="457">
        <f>'E Elenco prezzi'!$D$43</f>
        <v>48</v>
      </c>
      <c r="H43" s="149">
        <f t="shared" si="0"/>
        <v>384</v>
      </c>
      <c r="I43" s="459">
        <v>3</v>
      </c>
      <c r="J43" s="148">
        <f>'E Elenco prezzi'!$D$44</f>
        <v>95</v>
      </c>
      <c r="K43" s="149">
        <f t="shared" si="1"/>
        <v>285</v>
      </c>
      <c r="L43" s="459"/>
      <c r="M43" s="148">
        <f>'E Elenco prezzi'!$D$45</f>
        <v>140</v>
      </c>
      <c r="N43" s="149">
        <f t="shared" si="2"/>
        <v>0</v>
      </c>
    </row>
    <row r="44" spans="2:14" ht="15" hidden="1">
      <c r="B44" s="195" t="s">
        <v>147</v>
      </c>
      <c r="C44" s="192" t="s">
        <v>232</v>
      </c>
      <c r="D44" s="120" t="s">
        <v>233</v>
      </c>
      <c r="E44" s="121" t="s">
        <v>229</v>
      </c>
      <c r="F44" s="162"/>
      <c r="G44" s="457">
        <f>'E Elenco prezzi'!$D$43</f>
        <v>48</v>
      </c>
      <c r="H44" s="149">
        <f t="shared" si="0"/>
        <v>0</v>
      </c>
      <c r="I44" s="162"/>
      <c r="J44" s="148">
        <f>'E Elenco prezzi'!$D$44</f>
        <v>95</v>
      </c>
      <c r="K44" s="149">
        <f t="shared" si="1"/>
        <v>0</v>
      </c>
      <c r="L44" s="162"/>
      <c r="M44" s="148">
        <f>'E Elenco prezzi'!$D$45</f>
        <v>140</v>
      </c>
      <c r="N44" s="149">
        <f t="shared" si="2"/>
        <v>0</v>
      </c>
    </row>
    <row r="45" spans="2:14" ht="15" hidden="1">
      <c r="B45" s="195" t="s">
        <v>150</v>
      </c>
      <c r="C45" s="192" t="s">
        <v>124</v>
      </c>
      <c r="D45" s="126" t="s">
        <v>234</v>
      </c>
      <c r="E45" s="121" t="s">
        <v>171</v>
      </c>
      <c r="F45" s="162"/>
      <c r="G45" s="457">
        <f>'E Elenco prezzi'!$D$43</f>
        <v>48</v>
      </c>
      <c r="H45" s="149">
        <f t="shared" si="0"/>
        <v>0</v>
      </c>
      <c r="I45" s="162"/>
      <c r="J45" s="148">
        <f>'E Elenco prezzi'!$D$44</f>
        <v>95</v>
      </c>
      <c r="K45" s="149">
        <f t="shared" si="1"/>
        <v>0</v>
      </c>
      <c r="L45" s="162"/>
      <c r="M45" s="148">
        <f>'E Elenco prezzi'!$D$45</f>
        <v>140</v>
      </c>
      <c r="N45" s="149">
        <f t="shared" si="2"/>
        <v>0</v>
      </c>
    </row>
    <row r="46" spans="2:14" ht="102" hidden="1">
      <c r="B46" s="454" t="s">
        <v>345</v>
      </c>
      <c r="C46" s="194" t="s">
        <v>235</v>
      </c>
      <c r="D46" s="127" t="s">
        <v>236</v>
      </c>
      <c r="E46" s="128" t="s">
        <v>171</v>
      </c>
      <c r="F46" s="162"/>
      <c r="G46" s="457">
        <f>'E Elenco prezzi'!$D$43</f>
        <v>48</v>
      </c>
      <c r="H46" s="149">
        <f t="shared" si="0"/>
        <v>0</v>
      </c>
      <c r="I46" s="162"/>
      <c r="J46" s="148">
        <f>'E Elenco prezzi'!$D$44</f>
        <v>95</v>
      </c>
      <c r="K46" s="149">
        <f t="shared" si="1"/>
        <v>0</v>
      </c>
      <c r="L46" s="162"/>
      <c r="M46" s="148">
        <f>'E Elenco prezzi'!$D$45</f>
        <v>140</v>
      </c>
      <c r="N46" s="149">
        <f t="shared" si="2"/>
        <v>0</v>
      </c>
    </row>
    <row r="47" spans="2:14" ht="15">
      <c r="B47" s="454" t="s">
        <v>126</v>
      </c>
      <c r="C47" s="192" t="s">
        <v>127</v>
      </c>
      <c r="D47" s="118" t="s">
        <v>237</v>
      </c>
      <c r="E47" s="119" t="s">
        <v>171</v>
      </c>
      <c r="F47" s="459"/>
      <c r="G47" s="457">
        <f>'E Elenco prezzi'!$D$43</f>
        <v>48</v>
      </c>
      <c r="H47" s="149">
        <f t="shared" si="0"/>
        <v>0</v>
      </c>
      <c r="I47" s="459"/>
      <c r="J47" s="148">
        <f>'E Elenco prezzi'!$D$44</f>
        <v>95</v>
      </c>
      <c r="K47" s="149">
        <f t="shared" si="1"/>
        <v>0</v>
      </c>
      <c r="L47" s="459"/>
      <c r="M47" s="148">
        <f>'E Elenco prezzi'!$D$45</f>
        <v>140</v>
      </c>
      <c r="N47" s="149">
        <f t="shared" si="2"/>
        <v>0</v>
      </c>
    </row>
    <row r="48" spans="2:14" ht="15" hidden="1">
      <c r="B48" s="195" t="s">
        <v>281</v>
      </c>
      <c r="C48" s="192" t="s">
        <v>130</v>
      </c>
      <c r="D48" s="118" t="s">
        <v>238</v>
      </c>
      <c r="E48" s="119" t="s">
        <v>171</v>
      </c>
      <c r="F48" s="162"/>
      <c r="G48" s="457">
        <f>'E Elenco prezzi'!$D$43</f>
        <v>48</v>
      </c>
      <c r="H48" s="149">
        <f t="shared" si="0"/>
        <v>0</v>
      </c>
      <c r="I48" s="162"/>
      <c r="J48" s="148">
        <f>'E Elenco prezzi'!$D$44</f>
        <v>95</v>
      </c>
      <c r="K48" s="149">
        <f t="shared" si="1"/>
        <v>0</v>
      </c>
      <c r="L48" s="162"/>
      <c r="M48" s="148">
        <f>'E Elenco prezzi'!$D$45</f>
        <v>140</v>
      </c>
      <c r="N48" s="149">
        <f t="shared" si="2"/>
        <v>0</v>
      </c>
    </row>
    <row r="49" spans="2:14" ht="15" hidden="1">
      <c r="B49" s="195" t="s">
        <v>282</v>
      </c>
      <c r="C49" s="192" t="s">
        <v>133</v>
      </c>
      <c r="D49" s="120" t="s">
        <v>239</v>
      </c>
      <c r="E49" s="121" t="s">
        <v>171</v>
      </c>
      <c r="F49" s="162"/>
      <c r="G49" s="457">
        <f>'E Elenco prezzi'!$D$43</f>
        <v>48</v>
      </c>
      <c r="H49" s="149">
        <f t="shared" si="0"/>
        <v>0</v>
      </c>
      <c r="I49" s="162"/>
      <c r="J49" s="148">
        <f>'E Elenco prezzi'!$D$44</f>
        <v>95</v>
      </c>
      <c r="K49" s="149">
        <f t="shared" si="1"/>
        <v>0</v>
      </c>
      <c r="L49" s="162"/>
      <c r="M49" s="148">
        <f>'E Elenco prezzi'!$D$45</f>
        <v>140</v>
      </c>
      <c r="N49" s="149">
        <f t="shared" si="2"/>
        <v>0</v>
      </c>
    </row>
    <row r="50" spans="2:14" ht="15" hidden="1">
      <c r="B50" s="195" t="s">
        <v>283</v>
      </c>
      <c r="C50" s="194" t="s">
        <v>136</v>
      </c>
      <c r="D50" s="112" t="s">
        <v>240</v>
      </c>
      <c r="E50" s="113" t="s">
        <v>171</v>
      </c>
      <c r="F50" s="162"/>
      <c r="G50" s="457">
        <f>'E Elenco prezzi'!$D$43</f>
        <v>48</v>
      </c>
      <c r="H50" s="149">
        <f t="shared" si="0"/>
        <v>0</v>
      </c>
      <c r="I50" s="162"/>
      <c r="J50" s="148">
        <f>'E Elenco prezzi'!$D$44</f>
        <v>95</v>
      </c>
      <c r="K50" s="149">
        <f t="shared" si="1"/>
        <v>0</v>
      </c>
      <c r="L50" s="162"/>
      <c r="M50" s="148">
        <f>'E Elenco prezzi'!$D$45</f>
        <v>140</v>
      </c>
      <c r="N50" s="149">
        <f t="shared" si="2"/>
        <v>0</v>
      </c>
    </row>
    <row r="51" spans="2:14" ht="15" hidden="1">
      <c r="B51" s="195" t="s">
        <v>284</v>
      </c>
      <c r="C51" s="194" t="s">
        <v>241</v>
      </c>
      <c r="D51" s="112" t="s">
        <v>242</v>
      </c>
      <c r="E51" s="113" t="s">
        <v>171</v>
      </c>
      <c r="F51" s="162"/>
      <c r="G51" s="457">
        <f>'E Elenco prezzi'!$D$43</f>
        <v>48</v>
      </c>
      <c r="H51" s="149">
        <f t="shared" si="0"/>
        <v>0</v>
      </c>
      <c r="I51" s="162"/>
      <c r="J51" s="148">
        <f>'E Elenco prezzi'!$D$44</f>
        <v>95</v>
      </c>
      <c r="K51" s="149">
        <f t="shared" si="1"/>
        <v>0</v>
      </c>
      <c r="L51" s="162"/>
      <c r="M51" s="148">
        <f>'E Elenco prezzi'!$D$45</f>
        <v>140</v>
      </c>
      <c r="N51" s="149">
        <f t="shared" si="2"/>
        <v>0</v>
      </c>
    </row>
    <row r="52" spans="2:14" ht="30" hidden="1">
      <c r="B52" s="195" t="s">
        <v>285</v>
      </c>
      <c r="C52" s="194" t="s">
        <v>243</v>
      </c>
      <c r="D52" s="127" t="s">
        <v>244</v>
      </c>
      <c r="E52" s="113" t="s">
        <v>171</v>
      </c>
      <c r="F52" s="162"/>
      <c r="G52" s="457">
        <f>'E Elenco prezzi'!$D$43</f>
        <v>48</v>
      </c>
      <c r="H52" s="149">
        <f t="shared" si="0"/>
        <v>0</v>
      </c>
      <c r="I52" s="162"/>
      <c r="J52" s="148">
        <f>'E Elenco prezzi'!$D$44</f>
        <v>95</v>
      </c>
      <c r="K52" s="149">
        <f t="shared" si="1"/>
        <v>0</v>
      </c>
      <c r="L52" s="162"/>
      <c r="M52" s="148">
        <f>'E Elenco prezzi'!$D$45</f>
        <v>140</v>
      </c>
      <c r="N52" s="149">
        <f t="shared" si="2"/>
        <v>0</v>
      </c>
    </row>
    <row r="53" spans="2:14" ht="15">
      <c r="B53" s="195" t="s">
        <v>129</v>
      </c>
      <c r="C53" s="192" t="s">
        <v>139</v>
      </c>
      <c r="D53" s="118" t="s">
        <v>245</v>
      </c>
      <c r="E53" s="119" t="s">
        <v>246</v>
      </c>
      <c r="F53" s="459"/>
      <c r="G53" s="457">
        <f>'E Elenco prezzi'!$D$43</f>
        <v>48</v>
      </c>
      <c r="H53" s="149">
        <f t="shared" si="0"/>
        <v>0</v>
      </c>
      <c r="I53" s="459"/>
      <c r="J53" s="148">
        <f>'E Elenco prezzi'!$D$44</f>
        <v>95</v>
      </c>
      <c r="K53" s="149">
        <f t="shared" si="1"/>
        <v>0</v>
      </c>
      <c r="L53" s="459"/>
      <c r="M53" s="148">
        <f>'E Elenco prezzi'!$D$45</f>
        <v>140</v>
      </c>
      <c r="N53" s="149">
        <f t="shared" si="2"/>
        <v>0</v>
      </c>
    </row>
    <row r="54" spans="2:14" ht="15.75" thickBot="1">
      <c r="B54" s="191" t="s">
        <v>132</v>
      </c>
      <c r="C54" s="193" t="s">
        <v>142</v>
      </c>
      <c r="D54" s="125" t="s">
        <v>375</v>
      </c>
      <c r="E54" s="130" t="s">
        <v>247</v>
      </c>
      <c r="F54" s="460"/>
      <c r="G54" s="457">
        <f>'E Elenco prezzi'!$D$43</f>
        <v>48</v>
      </c>
      <c r="H54" s="149">
        <f t="shared" si="0"/>
        <v>0</v>
      </c>
      <c r="I54" s="460"/>
      <c r="J54" s="148">
        <f>'E Elenco prezzi'!$D$44</f>
        <v>95</v>
      </c>
      <c r="K54" s="149">
        <f t="shared" si="1"/>
        <v>0</v>
      </c>
      <c r="L54" s="460"/>
      <c r="M54" s="148">
        <f>'E Elenco prezzi'!$D$45</f>
        <v>140</v>
      </c>
      <c r="N54" s="149">
        <f t="shared" si="2"/>
        <v>0</v>
      </c>
    </row>
    <row r="55" spans="2:14" ht="15" hidden="1">
      <c r="B55" s="190"/>
      <c r="C55" s="146" t="s">
        <v>145</v>
      </c>
      <c r="D55" s="118" t="s">
        <v>248</v>
      </c>
      <c r="E55" s="135" t="s">
        <v>249</v>
      </c>
      <c r="F55" s="150"/>
      <c r="G55" s="153"/>
      <c r="H55" s="152"/>
      <c r="I55" s="150"/>
      <c r="J55" s="148">
        <f>'E Elenco prezzi'!$D$44</f>
        <v>95</v>
      </c>
      <c r="K55" s="152"/>
      <c r="L55" s="150"/>
      <c r="M55" s="153"/>
      <c r="N55" s="152"/>
    </row>
    <row r="56" spans="2:14" ht="15" customHeight="1" hidden="1">
      <c r="B56" s="83"/>
      <c r="C56" s="161" t="s">
        <v>250</v>
      </c>
      <c r="D56" s="112" t="s">
        <v>251</v>
      </c>
      <c r="E56" s="136" t="s">
        <v>171</v>
      </c>
      <c r="F56" s="150"/>
      <c r="G56" s="153"/>
      <c r="H56" s="152"/>
      <c r="I56" s="150"/>
      <c r="J56" s="148">
        <f>'E Elenco prezzi'!$D$44</f>
        <v>95</v>
      </c>
      <c r="K56" s="152"/>
      <c r="L56" s="150"/>
      <c r="M56" s="153"/>
      <c r="N56" s="152"/>
    </row>
    <row r="57" spans="2:14" ht="15" hidden="1">
      <c r="B57" s="83"/>
      <c r="C57" s="177" t="s">
        <v>148</v>
      </c>
      <c r="D57" s="137" t="s">
        <v>252</v>
      </c>
      <c r="E57" s="138" t="s">
        <v>171</v>
      </c>
      <c r="F57" s="150"/>
      <c r="G57" s="153"/>
      <c r="H57" s="152"/>
      <c r="I57" s="150"/>
      <c r="J57" s="148">
        <f>'E Elenco prezzi'!$D$44</f>
        <v>95</v>
      </c>
      <c r="K57" s="152"/>
      <c r="L57" s="150"/>
      <c r="M57" s="153"/>
      <c r="N57" s="152"/>
    </row>
    <row r="58" spans="2:14" ht="15" hidden="1">
      <c r="B58" s="83"/>
      <c r="C58" s="146" t="s">
        <v>151</v>
      </c>
      <c r="D58" s="118" t="s">
        <v>253</v>
      </c>
      <c r="E58" s="135" t="s">
        <v>171</v>
      </c>
      <c r="F58" s="147"/>
      <c r="G58" s="148"/>
      <c r="H58" s="149"/>
      <c r="I58" s="150"/>
      <c r="J58" s="148">
        <f>'E Elenco prezzi'!$D$44</f>
        <v>95</v>
      </c>
      <c r="K58" s="149"/>
      <c r="L58" s="150"/>
      <c r="M58" s="148"/>
      <c r="N58" s="149"/>
    </row>
    <row r="59" spans="2:14" ht="15" hidden="1">
      <c r="B59" s="83"/>
      <c r="C59" s="161" t="s">
        <v>254</v>
      </c>
      <c r="D59" s="112" t="s">
        <v>255</v>
      </c>
      <c r="E59" s="136" t="s">
        <v>215</v>
      </c>
      <c r="F59" s="150"/>
      <c r="G59" s="153"/>
      <c r="H59" s="152"/>
      <c r="I59" s="150"/>
      <c r="J59" s="148">
        <f>'E Elenco prezzi'!$D$44</f>
        <v>95</v>
      </c>
      <c r="K59" s="152"/>
      <c r="L59" s="150"/>
      <c r="M59" s="153"/>
      <c r="N59" s="152"/>
    </row>
    <row r="60" spans="2:14" ht="15" hidden="1">
      <c r="B60" s="83"/>
      <c r="C60" s="161" t="s">
        <v>256</v>
      </c>
      <c r="D60" s="112" t="s">
        <v>257</v>
      </c>
      <c r="E60" s="136" t="s">
        <v>222</v>
      </c>
      <c r="F60" s="150"/>
      <c r="G60" s="153"/>
      <c r="H60" s="152"/>
      <c r="I60" s="150"/>
      <c r="J60" s="148">
        <f>'E Elenco prezzi'!$D$44</f>
        <v>95</v>
      </c>
      <c r="K60" s="152"/>
      <c r="L60" s="150"/>
      <c r="M60" s="153"/>
      <c r="N60" s="152"/>
    </row>
    <row r="61" spans="2:14" ht="15" hidden="1">
      <c r="B61" s="83"/>
      <c r="C61" s="161" t="s">
        <v>258</v>
      </c>
      <c r="D61" s="112" t="s">
        <v>259</v>
      </c>
      <c r="E61" s="136" t="s">
        <v>229</v>
      </c>
      <c r="F61" s="150"/>
      <c r="G61" s="153"/>
      <c r="H61" s="152"/>
      <c r="I61" s="150"/>
      <c r="J61" s="148">
        <f>'E Elenco prezzi'!$D$44</f>
        <v>95</v>
      </c>
      <c r="K61" s="152"/>
      <c r="L61" s="150"/>
      <c r="M61" s="153"/>
      <c r="N61" s="152"/>
    </row>
    <row r="62" spans="2:14" ht="15" hidden="1">
      <c r="B62" s="83"/>
      <c r="C62" s="161" t="s">
        <v>260</v>
      </c>
      <c r="D62" s="112" t="s">
        <v>261</v>
      </c>
      <c r="E62" s="136" t="s">
        <v>207</v>
      </c>
      <c r="F62" s="150"/>
      <c r="G62" s="153"/>
      <c r="H62" s="152"/>
      <c r="I62" s="150"/>
      <c r="J62" s="148">
        <f>'E Elenco prezzi'!$D$44</f>
        <v>95</v>
      </c>
      <c r="K62" s="152"/>
      <c r="L62" s="150"/>
      <c r="M62" s="153"/>
      <c r="N62" s="152"/>
    </row>
    <row r="63" spans="2:14" ht="15" hidden="1">
      <c r="B63" s="83"/>
      <c r="C63" s="146" t="s">
        <v>262</v>
      </c>
      <c r="D63" s="139" t="s">
        <v>263</v>
      </c>
      <c r="E63" s="140" t="s">
        <v>171</v>
      </c>
      <c r="F63" s="147"/>
      <c r="G63" s="148"/>
      <c r="H63" s="149"/>
      <c r="I63" s="150"/>
      <c r="J63" s="148">
        <f>'E Elenco prezzi'!$D$44</f>
        <v>95</v>
      </c>
      <c r="K63" s="149"/>
      <c r="L63" s="150"/>
      <c r="M63" s="148"/>
      <c r="N63" s="149"/>
    </row>
    <row r="64" spans="2:14" ht="15" hidden="1">
      <c r="B64" s="83"/>
      <c r="C64" s="161" t="s">
        <v>264</v>
      </c>
      <c r="D64" s="112" t="s">
        <v>265</v>
      </c>
      <c r="E64" s="142" t="s">
        <v>171</v>
      </c>
      <c r="F64" s="150"/>
      <c r="G64" s="153"/>
      <c r="H64" s="152"/>
      <c r="I64" s="150"/>
      <c r="J64" s="148">
        <f>'E Elenco prezzi'!$D$44</f>
        <v>95</v>
      </c>
      <c r="K64" s="152"/>
      <c r="L64" s="150"/>
      <c r="M64" s="153"/>
      <c r="N64" s="152"/>
    </row>
    <row r="65" spans="2:14" ht="15" hidden="1">
      <c r="B65" s="83"/>
      <c r="C65" s="177" t="s">
        <v>266</v>
      </c>
      <c r="D65" s="137" t="s">
        <v>267</v>
      </c>
      <c r="E65" s="141" t="s">
        <v>210</v>
      </c>
      <c r="F65" s="162"/>
      <c r="G65" s="178"/>
      <c r="H65" s="179"/>
      <c r="I65" s="150"/>
      <c r="J65" s="148">
        <f>'E Elenco prezzi'!$D$44</f>
        <v>95</v>
      </c>
      <c r="K65" s="179"/>
      <c r="L65" s="150"/>
      <c r="M65" s="178"/>
      <c r="N65" s="179"/>
    </row>
    <row r="66" spans="2:14" ht="15" hidden="1">
      <c r="B66" s="83"/>
      <c r="C66" s="161" t="s">
        <v>268</v>
      </c>
      <c r="D66" s="112" t="s">
        <v>269</v>
      </c>
      <c r="E66" s="142" t="s">
        <v>270</v>
      </c>
      <c r="F66" s="150"/>
      <c r="G66" s="153"/>
      <c r="H66" s="152"/>
      <c r="I66" s="150"/>
      <c r="J66" s="148">
        <f>'E Elenco prezzi'!$D$44</f>
        <v>95</v>
      </c>
      <c r="K66" s="152"/>
      <c r="L66" s="150"/>
      <c r="M66" s="153"/>
      <c r="N66" s="152"/>
    </row>
    <row r="67" spans="2:14" ht="15" hidden="1">
      <c r="B67" s="83"/>
      <c r="C67" s="146" t="s">
        <v>271</v>
      </c>
      <c r="D67" s="139" t="s">
        <v>272</v>
      </c>
      <c r="E67" s="140" t="s">
        <v>222</v>
      </c>
      <c r="F67" s="150"/>
      <c r="G67" s="153"/>
      <c r="H67" s="152"/>
      <c r="I67" s="150"/>
      <c r="J67" s="148">
        <f>'E Elenco prezzi'!$D$44</f>
        <v>95</v>
      </c>
      <c r="K67" s="152"/>
      <c r="L67" s="147"/>
      <c r="M67" s="153"/>
      <c r="N67" s="152"/>
    </row>
    <row r="68" spans="2:14" ht="15" hidden="1">
      <c r="B68" s="83"/>
      <c r="C68" s="146" t="s">
        <v>273</v>
      </c>
      <c r="D68" s="139" t="s">
        <v>263</v>
      </c>
      <c r="E68" s="140" t="s">
        <v>274</v>
      </c>
      <c r="F68" s="150"/>
      <c r="G68" s="153"/>
      <c r="H68" s="152"/>
      <c r="I68" s="147"/>
      <c r="J68" s="148">
        <f>'E Elenco prezzi'!$D$44</f>
        <v>95</v>
      </c>
      <c r="K68" s="152"/>
      <c r="L68" s="150"/>
      <c r="M68" s="153"/>
      <c r="N68" s="152"/>
    </row>
    <row r="69" spans="2:14" ht="15" hidden="1">
      <c r="B69" s="83"/>
      <c r="C69" s="146" t="s">
        <v>275</v>
      </c>
      <c r="D69" s="139" t="s">
        <v>263</v>
      </c>
      <c r="E69" s="140" t="s">
        <v>231</v>
      </c>
      <c r="F69" s="147"/>
      <c r="G69" s="148"/>
      <c r="H69" s="149"/>
      <c r="I69" s="147"/>
      <c r="J69" s="148">
        <f>'E Elenco prezzi'!$D$44</f>
        <v>95</v>
      </c>
      <c r="K69" s="149"/>
      <c r="L69" s="150"/>
      <c r="M69" s="148"/>
      <c r="N69" s="149"/>
    </row>
    <row r="70" spans="2:14" ht="15" hidden="1">
      <c r="B70" s="83"/>
      <c r="C70" s="161" t="s">
        <v>276</v>
      </c>
      <c r="D70" s="112" t="s">
        <v>269</v>
      </c>
      <c r="E70" s="142" t="s">
        <v>231</v>
      </c>
      <c r="F70" s="150"/>
      <c r="G70" s="153"/>
      <c r="H70" s="152"/>
      <c r="I70" s="150"/>
      <c r="J70" s="148">
        <f>'E Elenco prezzi'!$D$44</f>
        <v>95</v>
      </c>
      <c r="K70" s="152"/>
      <c r="L70" s="150"/>
      <c r="M70" s="153"/>
      <c r="N70" s="152"/>
    </row>
    <row r="71" spans="2:14" ht="15.75" hidden="1" thickBot="1">
      <c r="B71" s="83"/>
      <c r="C71" s="180" t="s">
        <v>277</v>
      </c>
      <c r="D71" s="181" t="s">
        <v>278</v>
      </c>
      <c r="E71" s="182" t="s">
        <v>171</v>
      </c>
      <c r="F71" s="183"/>
      <c r="G71" s="184"/>
      <c r="H71" s="185"/>
      <c r="I71" s="183"/>
      <c r="J71" s="148">
        <f>'E Elenco prezzi'!$D$44</f>
        <v>95</v>
      </c>
      <c r="K71" s="185"/>
      <c r="L71" s="186"/>
      <c r="M71" s="184"/>
      <c r="N71" s="185"/>
    </row>
    <row r="72" spans="3:14" ht="16.5" thickBot="1">
      <c r="C72" s="572" t="s">
        <v>365</v>
      </c>
      <c r="D72" s="570"/>
      <c r="E72" s="571"/>
      <c r="F72" s="187">
        <f>SUM(F5:F71)</f>
        <v>18</v>
      </c>
      <c r="G72" s="188">
        <f>$G$13</f>
        <v>48</v>
      </c>
      <c r="H72" s="189">
        <f>G72*F72</f>
        <v>864</v>
      </c>
      <c r="I72" s="187">
        <f>SUM(I5:I71)</f>
        <v>8</v>
      </c>
      <c r="J72" s="188">
        <f>$J$47</f>
        <v>95</v>
      </c>
      <c r="K72" s="189">
        <f>J72*I72</f>
        <v>760</v>
      </c>
      <c r="L72" s="187">
        <f>SUM(L5:L71)</f>
        <v>4</v>
      </c>
      <c r="M72" s="188">
        <f>$M$54</f>
        <v>140</v>
      </c>
      <c r="N72" s="189">
        <f>M72*L72</f>
        <v>560</v>
      </c>
    </row>
    <row r="73" spans="3:14" ht="27" thickBot="1">
      <c r="C73" s="572" t="s">
        <v>359</v>
      </c>
      <c r="D73" s="570"/>
      <c r="E73" s="571"/>
      <c r="F73" s="573">
        <f>H72+K72+N72</f>
        <v>2184</v>
      </c>
      <c r="G73" s="574"/>
      <c r="H73" s="574"/>
      <c r="I73" s="574"/>
      <c r="J73" s="574"/>
      <c r="K73" s="574"/>
      <c r="L73" s="574"/>
      <c r="M73" s="574"/>
      <c r="N73" s="575"/>
    </row>
  </sheetData>
  <sheetProtection/>
  <mergeCells count="17">
    <mergeCell ref="C2:N2"/>
    <mergeCell ref="C3:C4"/>
    <mergeCell ref="F3:F4"/>
    <mergeCell ref="G3:G4"/>
    <mergeCell ref="H3:H4"/>
    <mergeCell ref="I3:I4"/>
    <mergeCell ref="J3:J4"/>
    <mergeCell ref="L3:L4"/>
    <mergeCell ref="M3:M4"/>
    <mergeCell ref="N3:N4"/>
    <mergeCell ref="C73:E73"/>
    <mergeCell ref="F73:N73"/>
    <mergeCell ref="B3:B4"/>
    <mergeCell ref="D3:D4"/>
    <mergeCell ref="E3:E4"/>
    <mergeCell ref="K3:K4"/>
    <mergeCell ref="C72:E72"/>
  </mergeCells>
  <printOptions horizontalCentered="1"/>
  <pageMargins left="0.7874015748031497" right="0.7874015748031497" top="0.984251968503937" bottom="0.984251968503937" header="0.5118110236220472" footer="0.5118110236220472"/>
  <pageSetup horizontalDpi="600" verticalDpi="600" orientation="landscape" paperSize="9" scale="48" r:id="rId1"/>
</worksheet>
</file>

<file path=xl/worksheets/sheet13.xml><?xml version="1.0" encoding="utf-8"?>
<worksheet xmlns="http://schemas.openxmlformats.org/spreadsheetml/2006/main" xmlns:r="http://schemas.openxmlformats.org/officeDocument/2006/relationships">
  <dimension ref="B2:N73"/>
  <sheetViews>
    <sheetView zoomScale="55" zoomScaleNormal="55" zoomScalePageLayoutView="0" workbookViewId="0" topLeftCell="A1">
      <selection activeCell="D24" sqref="D24"/>
    </sheetView>
  </sheetViews>
  <sheetFormatPr defaultColWidth="9.140625" defaultRowHeight="12.75"/>
  <cols>
    <col min="2" max="2" width="14.8515625" style="82" customWidth="1"/>
    <col min="3" max="3" width="12.57421875" style="82" customWidth="1"/>
    <col min="4" max="4" width="53.8515625" style="82" bestFit="1" customWidth="1"/>
    <col min="5" max="5" width="29.00390625" style="82" bestFit="1" customWidth="1"/>
    <col min="6" max="6" width="19.140625" style="82" bestFit="1" customWidth="1"/>
    <col min="7" max="7" width="16.7109375" style="0" bestFit="1" customWidth="1"/>
    <col min="8" max="8" width="18.140625" style="0" bestFit="1" customWidth="1"/>
    <col min="9" max="9" width="19.8515625" style="0" customWidth="1"/>
    <col min="10" max="10" width="17.28125" style="0" bestFit="1" customWidth="1"/>
    <col min="11" max="11" width="18.140625" style="0" bestFit="1" customWidth="1"/>
    <col min="12" max="12" width="12.421875" style="0" bestFit="1" customWidth="1"/>
    <col min="13" max="13" width="17.28125" style="0" bestFit="1" customWidth="1"/>
    <col min="14" max="14" width="19.8515625" style="0" bestFit="1" customWidth="1"/>
  </cols>
  <sheetData>
    <row r="1" ht="13.5" thickBot="1"/>
    <row r="2" spans="2:14" ht="89.25" customHeight="1" thickBot="1">
      <c r="B2" s="145">
        <f>'E Elenco prezzi'!A46</f>
        <v>11</v>
      </c>
      <c r="C2" s="542" t="str">
        <f>'E Elenco prezzi'!B46</f>
        <v>Messa a dimora di piante, compreso il trasporto, l'esecuzione dello scavo ed il reinterro:</v>
      </c>
      <c r="D2" s="542"/>
      <c r="E2" s="542"/>
      <c r="F2" s="542"/>
      <c r="G2" s="542"/>
      <c r="H2" s="542"/>
      <c r="I2" s="542"/>
      <c r="J2" s="542"/>
      <c r="K2" s="542"/>
      <c r="L2" s="542"/>
      <c r="M2" s="542"/>
      <c r="N2" s="543"/>
    </row>
    <row r="3" spans="2:14" ht="12.75" customHeight="1">
      <c r="B3" s="550" t="s">
        <v>49</v>
      </c>
      <c r="C3" s="551" t="s">
        <v>50</v>
      </c>
      <c r="D3" s="551" t="s">
        <v>51</v>
      </c>
      <c r="E3" s="567" t="s">
        <v>52</v>
      </c>
      <c r="F3" s="560" t="s">
        <v>360</v>
      </c>
      <c r="G3" s="562" t="s">
        <v>165</v>
      </c>
      <c r="H3" s="564" t="s">
        <v>166</v>
      </c>
      <c r="I3" s="560" t="s">
        <v>361</v>
      </c>
      <c r="J3" s="562" t="s">
        <v>165</v>
      </c>
      <c r="K3" s="564" t="s">
        <v>166</v>
      </c>
      <c r="L3" s="560" t="s">
        <v>362</v>
      </c>
      <c r="M3" s="562" t="s">
        <v>165</v>
      </c>
      <c r="N3" s="564" t="s">
        <v>166</v>
      </c>
    </row>
    <row r="4" spans="2:14" ht="27.75" customHeight="1" thickBot="1">
      <c r="B4" s="550"/>
      <c r="C4" s="566"/>
      <c r="D4" s="566"/>
      <c r="E4" s="568"/>
      <c r="F4" s="561"/>
      <c r="G4" s="563"/>
      <c r="H4" s="565"/>
      <c r="I4" s="561"/>
      <c r="J4" s="563"/>
      <c r="K4" s="565"/>
      <c r="L4" s="561"/>
      <c r="M4" s="563"/>
      <c r="N4" s="565"/>
    </row>
    <row r="5" spans="2:14" ht="15">
      <c r="B5" s="211" t="s">
        <v>57</v>
      </c>
      <c r="C5" s="466" t="s">
        <v>169</v>
      </c>
      <c r="D5" s="467" t="s">
        <v>170</v>
      </c>
      <c r="E5" s="468" t="s">
        <v>171</v>
      </c>
      <c r="F5" s="147"/>
      <c r="G5" s="148">
        <f>'E Elenco prezzi'!$D$47</f>
        <v>48.5</v>
      </c>
      <c r="H5" s="149">
        <f aca="true" t="shared" si="0" ref="H5:H12">G5*F5</f>
        <v>0</v>
      </c>
      <c r="I5" s="147"/>
      <c r="J5" s="148">
        <f>'E Elenco prezzi'!$D$48</f>
        <v>77</v>
      </c>
      <c r="K5" s="149">
        <f aca="true" t="shared" si="1" ref="K5:K12">J5*I5</f>
        <v>0</v>
      </c>
      <c r="L5" s="147"/>
      <c r="M5" s="148">
        <f>'E Elenco prezzi'!$D$49</f>
        <v>105</v>
      </c>
      <c r="N5" s="149">
        <f aca="true" t="shared" si="2" ref="N5:N12">M5*L5</f>
        <v>0</v>
      </c>
    </row>
    <row r="6" spans="2:14" ht="15" hidden="1">
      <c r="B6" s="195"/>
      <c r="C6" s="461" t="s">
        <v>172</v>
      </c>
      <c r="D6" s="98" t="s">
        <v>173</v>
      </c>
      <c r="E6" s="99" t="s">
        <v>171</v>
      </c>
      <c r="F6" s="147"/>
      <c r="G6" s="148">
        <f>'E Elenco prezzi'!$D$47</f>
        <v>48.5</v>
      </c>
      <c r="H6" s="149">
        <f t="shared" si="0"/>
        <v>0</v>
      </c>
      <c r="I6" s="147"/>
      <c r="J6" s="148">
        <f>'E Elenco prezzi'!$D$48</f>
        <v>77</v>
      </c>
      <c r="K6" s="149">
        <f t="shared" si="1"/>
        <v>0</v>
      </c>
      <c r="L6" s="147"/>
      <c r="M6" s="148">
        <f>'E Elenco prezzi'!$D$49</f>
        <v>105</v>
      </c>
      <c r="N6" s="149">
        <f t="shared" si="2"/>
        <v>0</v>
      </c>
    </row>
    <row r="7" spans="2:14" ht="15" hidden="1">
      <c r="B7" s="195"/>
      <c r="C7" s="462" t="s">
        <v>174</v>
      </c>
      <c r="D7" s="106" t="s">
        <v>175</v>
      </c>
      <c r="E7" s="107" t="s">
        <v>171</v>
      </c>
      <c r="F7" s="147"/>
      <c r="G7" s="148">
        <f>'E Elenco prezzi'!$D$47</f>
        <v>48.5</v>
      </c>
      <c r="H7" s="149">
        <f t="shared" si="0"/>
        <v>0</v>
      </c>
      <c r="I7" s="147"/>
      <c r="J7" s="148">
        <f>'E Elenco prezzi'!$D$48</f>
        <v>77</v>
      </c>
      <c r="K7" s="149">
        <f t="shared" si="1"/>
        <v>0</v>
      </c>
      <c r="L7" s="147"/>
      <c r="M7" s="148">
        <f>'E Elenco prezzi'!$D$49</f>
        <v>105</v>
      </c>
      <c r="N7" s="149">
        <f t="shared" si="2"/>
        <v>0</v>
      </c>
    </row>
    <row r="8" spans="2:14" ht="15" hidden="1">
      <c r="B8" s="195"/>
      <c r="C8" s="463" t="s">
        <v>176</v>
      </c>
      <c r="D8" s="112" t="s">
        <v>177</v>
      </c>
      <c r="E8" s="113" t="s">
        <v>171</v>
      </c>
      <c r="F8" s="147"/>
      <c r="G8" s="148">
        <f>'E Elenco prezzi'!$D$47</f>
        <v>48.5</v>
      </c>
      <c r="H8" s="149">
        <f t="shared" si="0"/>
        <v>0</v>
      </c>
      <c r="I8" s="147"/>
      <c r="J8" s="148">
        <f>'E Elenco prezzi'!$D$48</f>
        <v>77</v>
      </c>
      <c r="K8" s="149">
        <f t="shared" si="1"/>
        <v>0</v>
      </c>
      <c r="L8" s="147"/>
      <c r="M8" s="148">
        <f>'E Elenco prezzi'!$D$49</f>
        <v>105</v>
      </c>
      <c r="N8" s="149">
        <f t="shared" si="2"/>
        <v>0</v>
      </c>
    </row>
    <row r="9" spans="2:14" ht="15" hidden="1">
      <c r="B9" s="195"/>
      <c r="C9" s="463" t="s">
        <v>178</v>
      </c>
      <c r="D9" s="112" t="s">
        <v>179</v>
      </c>
      <c r="E9" s="113" t="s">
        <v>171</v>
      </c>
      <c r="F9" s="147"/>
      <c r="G9" s="148">
        <f>'E Elenco prezzi'!$D$47</f>
        <v>48.5</v>
      </c>
      <c r="H9" s="149">
        <f t="shared" si="0"/>
        <v>0</v>
      </c>
      <c r="I9" s="147"/>
      <c r="J9" s="148">
        <f>'E Elenco prezzi'!$D$48</f>
        <v>77</v>
      </c>
      <c r="K9" s="149">
        <f t="shared" si="1"/>
        <v>0</v>
      </c>
      <c r="L9" s="147"/>
      <c r="M9" s="148">
        <f>'E Elenco prezzi'!$D$49</f>
        <v>105</v>
      </c>
      <c r="N9" s="149">
        <f t="shared" si="2"/>
        <v>0</v>
      </c>
    </row>
    <row r="10" spans="2:14" ht="15" hidden="1">
      <c r="B10" s="195"/>
      <c r="C10" s="463" t="s">
        <v>180</v>
      </c>
      <c r="D10" s="112" t="s">
        <v>181</v>
      </c>
      <c r="E10" s="113" t="s">
        <v>171</v>
      </c>
      <c r="F10" s="147"/>
      <c r="G10" s="148">
        <f>'E Elenco prezzi'!$D$47</f>
        <v>48.5</v>
      </c>
      <c r="H10" s="149">
        <f t="shared" si="0"/>
        <v>0</v>
      </c>
      <c r="I10" s="147"/>
      <c r="J10" s="148">
        <f>'E Elenco prezzi'!$D$48</f>
        <v>77</v>
      </c>
      <c r="K10" s="149">
        <f t="shared" si="1"/>
        <v>0</v>
      </c>
      <c r="L10" s="147"/>
      <c r="M10" s="148">
        <f>'E Elenco prezzi'!$D$49</f>
        <v>105</v>
      </c>
      <c r="N10" s="149">
        <f t="shared" si="2"/>
        <v>0</v>
      </c>
    </row>
    <row r="11" spans="2:14" ht="25.5" customHeight="1" hidden="1">
      <c r="B11" s="195"/>
      <c r="C11" s="463" t="s">
        <v>182</v>
      </c>
      <c r="D11" s="112" t="s">
        <v>183</v>
      </c>
      <c r="E11" s="113" t="s">
        <v>171</v>
      </c>
      <c r="F11" s="147"/>
      <c r="G11" s="148">
        <f>'E Elenco prezzi'!$D$47</f>
        <v>48.5</v>
      </c>
      <c r="H11" s="149">
        <f t="shared" si="0"/>
        <v>0</v>
      </c>
      <c r="I11" s="147"/>
      <c r="J11" s="148">
        <f>'E Elenco prezzi'!$D$48</f>
        <v>77</v>
      </c>
      <c r="K11" s="149">
        <f t="shared" si="1"/>
        <v>0</v>
      </c>
      <c r="L11" s="147"/>
      <c r="M11" s="148">
        <f>'E Elenco prezzi'!$D$49</f>
        <v>105</v>
      </c>
      <c r="N11" s="149">
        <f t="shared" si="2"/>
        <v>0</v>
      </c>
    </row>
    <row r="12" spans="2:14" ht="15">
      <c r="B12" s="195" t="s">
        <v>60</v>
      </c>
      <c r="C12" s="464" t="s">
        <v>55</v>
      </c>
      <c r="D12" s="118" t="s">
        <v>184</v>
      </c>
      <c r="E12" s="119" t="s">
        <v>171</v>
      </c>
      <c r="F12" s="147"/>
      <c r="G12" s="148">
        <f>'E Elenco prezzi'!$D$47</f>
        <v>48.5</v>
      </c>
      <c r="H12" s="149">
        <f t="shared" si="0"/>
        <v>0</v>
      </c>
      <c r="I12" s="147"/>
      <c r="J12" s="148">
        <f>'E Elenco prezzi'!$D$48</f>
        <v>77</v>
      </c>
      <c r="K12" s="149">
        <f t="shared" si="1"/>
        <v>0</v>
      </c>
      <c r="L12" s="147"/>
      <c r="M12" s="148">
        <f>'E Elenco prezzi'!$D$49</f>
        <v>105</v>
      </c>
      <c r="N12" s="149">
        <f t="shared" si="2"/>
        <v>0</v>
      </c>
    </row>
    <row r="13" spans="2:14" ht="15">
      <c r="B13" s="195" t="s">
        <v>63</v>
      </c>
      <c r="C13" s="192" t="s">
        <v>58</v>
      </c>
      <c r="D13" s="120" t="s">
        <v>185</v>
      </c>
      <c r="E13" s="121" t="s">
        <v>171</v>
      </c>
      <c r="F13" s="147"/>
      <c r="G13" s="148">
        <f>'E Elenco prezzi'!$D$47</f>
        <v>48.5</v>
      </c>
      <c r="H13" s="149">
        <f>G13*F13</f>
        <v>0</v>
      </c>
      <c r="I13" s="147"/>
      <c r="J13" s="148">
        <f>'E Elenco prezzi'!$D$48</f>
        <v>77</v>
      </c>
      <c r="K13" s="149">
        <f>J13*I13</f>
        <v>0</v>
      </c>
      <c r="L13" s="147"/>
      <c r="M13" s="148">
        <f>'E Elenco prezzi'!$D$49</f>
        <v>105</v>
      </c>
      <c r="N13" s="149">
        <f>M13*L13</f>
        <v>0</v>
      </c>
    </row>
    <row r="14" spans="2:14" ht="15">
      <c r="B14" s="195" t="s">
        <v>66</v>
      </c>
      <c r="C14" s="192" t="s">
        <v>61</v>
      </c>
      <c r="D14" s="120" t="s">
        <v>186</v>
      </c>
      <c r="E14" s="121" t="s">
        <v>171</v>
      </c>
      <c r="F14" s="147"/>
      <c r="G14" s="148">
        <f>'E Elenco prezzi'!$D$47</f>
        <v>48.5</v>
      </c>
      <c r="H14" s="149">
        <f>G14*F14</f>
        <v>0</v>
      </c>
      <c r="I14" s="147"/>
      <c r="J14" s="148">
        <f>'E Elenco prezzi'!$D$48</f>
        <v>77</v>
      </c>
      <c r="K14" s="149">
        <f>J14*I14</f>
        <v>0</v>
      </c>
      <c r="L14" s="147"/>
      <c r="M14" s="148">
        <f>'E Elenco prezzi'!$D$49</f>
        <v>105</v>
      </c>
      <c r="N14" s="149">
        <f>M14*L14</f>
        <v>0</v>
      </c>
    </row>
    <row r="15" spans="2:14" ht="15">
      <c r="B15" s="195" t="s">
        <v>69</v>
      </c>
      <c r="C15" s="192" t="s">
        <v>64</v>
      </c>
      <c r="D15" s="118" t="s">
        <v>187</v>
      </c>
      <c r="E15" s="119" t="s">
        <v>171</v>
      </c>
      <c r="F15" s="147"/>
      <c r="G15" s="148">
        <f>'E Elenco prezzi'!$D$47</f>
        <v>48.5</v>
      </c>
      <c r="H15" s="149">
        <f>G15*F15</f>
        <v>0</v>
      </c>
      <c r="I15" s="147"/>
      <c r="J15" s="148">
        <f>'E Elenco prezzi'!$D$48</f>
        <v>77</v>
      </c>
      <c r="K15" s="149">
        <f>J15*I15</f>
        <v>0</v>
      </c>
      <c r="L15" s="147"/>
      <c r="M15" s="148">
        <f>'E Elenco prezzi'!$D$49</f>
        <v>105</v>
      </c>
      <c r="N15" s="149">
        <f>M15*L15</f>
        <v>0</v>
      </c>
    </row>
    <row r="16" spans="2:14" ht="15">
      <c r="B16" s="195" t="s">
        <v>72</v>
      </c>
      <c r="C16" s="192" t="s">
        <v>67</v>
      </c>
      <c r="D16" s="118" t="s">
        <v>188</v>
      </c>
      <c r="E16" s="119" t="s">
        <v>171</v>
      </c>
      <c r="F16" s="147"/>
      <c r="G16" s="148">
        <f>'E Elenco prezzi'!$D$47</f>
        <v>48.5</v>
      </c>
      <c r="H16" s="149">
        <f>G16*F16</f>
        <v>0</v>
      </c>
      <c r="I16" s="147"/>
      <c r="J16" s="148">
        <f>'E Elenco prezzi'!$D$48</f>
        <v>77</v>
      </c>
      <c r="K16" s="149">
        <f>J16*I16</f>
        <v>0</v>
      </c>
      <c r="L16" s="147"/>
      <c r="M16" s="148">
        <f>'E Elenco prezzi'!$D$49</f>
        <v>105</v>
      </c>
      <c r="N16" s="149">
        <f>M16*L16</f>
        <v>0</v>
      </c>
    </row>
    <row r="17" spans="2:14" ht="15" hidden="1">
      <c r="B17" s="195" t="s">
        <v>66</v>
      </c>
      <c r="C17" s="192" t="s">
        <v>189</v>
      </c>
      <c r="D17" s="118" t="s">
        <v>190</v>
      </c>
      <c r="E17" s="119" t="s">
        <v>171</v>
      </c>
      <c r="F17" s="150"/>
      <c r="G17" s="148">
        <f>'E Elenco prezzi'!$D$47</f>
        <v>48.5</v>
      </c>
      <c r="H17" s="152"/>
      <c r="I17" s="150"/>
      <c r="J17" s="148">
        <f>'E Elenco prezzi'!$D$48</f>
        <v>77</v>
      </c>
      <c r="K17" s="152"/>
      <c r="L17" s="150"/>
      <c r="M17" s="148">
        <f>'E Elenco prezzi'!$D$49</f>
        <v>105</v>
      </c>
      <c r="N17" s="152"/>
    </row>
    <row r="18" spans="2:14" ht="15">
      <c r="B18" s="195" t="s">
        <v>75</v>
      </c>
      <c r="C18" s="192" t="s">
        <v>70</v>
      </c>
      <c r="D18" s="118" t="s">
        <v>191</v>
      </c>
      <c r="E18" s="119" t="s">
        <v>171</v>
      </c>
      <c r="F18" s="147"/>
      <c r="G18" s="148">
        <f>'E Elenco prezzi'!$D$47</f>
        <v>48.5</v>
      </c>
      <c r="H18" s="149">
        <f>G18*F18</f>
        <v>0</v>
      </c>
      <c r="I18" s="147"/>
      <c r="J18" s="148">
        <f>'E Elenco prezzi'!$D$48</f>
        <v>77</v>
      </c>
      <c r="K18" s="149">
        <f>J18*I18</f>
        <v>0</v>
      </c>
      <c r="L18" s="147"/>
      <c r="M18" s="148">
        <f>'E Elenco prezzi'!$D$49</f>
        <v>105</v>
      </c>
      <c r="N18" s="149">
        <f>M18*L18</f>
        <v>0</v>
      </c>
    </row>
    <row r="19" spans="2:14" ht="15">
      <c r="B19" s="195" t="s">
        <v>78</v>
      </c>
      <c r="C19" s="192" t="s">
        <v>73</v>
      </c>
      <c r="D19" s="118" t="s">
        <v>192</v>
      </c>
      <c r="E19" s="119" t="s">
        <v>171</v>
      </c>
      <c r="F19" s="147"/>
      <c r="G19" s="148">
        <f>'E Elenco prezzi'!$D$47</f>
        <v>48.5</v>
      </c>
      <c r="H19" s="149">
        <f>G19*F19</f>
        <v>0</v>
      </c>
      <c r="I19" s="147"/>
      <c r="J19" s="148">
        <f>'E Elenco prezzi'!$D$48</f>
        <v>77</v>
      </c>
      <c r="K19" s="149">
        <f>J19*I19</f>
        <v>0</v>
      </c>
      <c r="L19" s="147"/>
      <c r="M19" s="148">
        <f>'E Elenco prezzi'!$D$49</f>
        <v>105</v>
      </c>
      <c r="N19" s="149">
        <f>M19*L19</f>
        <v>0</v>
      </c>
    </row>
    <row r="20" spans="2:14" ht="15" customHeight="1">
      <c r="B20" s="195" t="s">
        <v>81</v>
      </c>
      <c r="C20" s="192" t="s">
        <v>76</v>
      </c>
      <c r="D20" s="125" t="s">
        <v>193</v>
      </c>
      <c r="E20" s="119" t="s">
        <v>171</v>
      </c>
      <c r="F20" s="147"/>
      <c r="G20" s="148">
        <f>'E Elenco prezzi'!$D$47</f>
        <v>48.5</v>
      </c>
      <c r="H20" s="149">
        <f>G20*F20</f>
        <v>0</v>
      </c>
      <c r="I20" s="147"/>
      <c r="J20" s="148">
        <f>'E Elenco prezzi'!$D$48</f>
        <v>77</v>
      </c>
      <c r="K20" s="149">
        <f>J20*I20</f>
        <v>0</v>
      </c>
      <c r="L20" s="147"/>
      <c r="M20" s="148">
        <f>'E Elenco prezzi'!$D$49</f>
        <v>105</v>
      </c>
      <c r="N20" s="149">
        <f>M20*L20</f>
        <v>0</v>
      </c>
    </row>
    <row r="21" spans="2:14" ht="15" customHeight="1">
      <c r="B21" s="195" t="s">
        <v>84</v>
      </c>
      <c r="C21" s="192" t="s">
        <v>79</v>
      </c>
      <c r="D21" s="118" t="s">
        <v>194</v>
      </c>
      <c r="E21" s="119" t="s">
        <v>171</v>
      </c>
      <c r="F21" s="147"/>
      <c r="G21" s="148">
        <f>'E Elenco prezzi'!$D$47</f>
        <v>48.5</v>
      </c>
      <c r="H21" s="149">
        <f>G21*F21</f>
        <v>0</v>
      </c>
      <c r="I21" s="147"/>
      <c r="J21" s="148">
        <f>'E Elenco prezzi'!$D$48</f>
        <v>77</v>
      </c>
      <c r="K21" s="149">
        <f>J21*I21</f>
        <v>0</v>
      </c>
      <c r="L21" s="147"/>
      <c r="M21" s="148">
        <f>'E Elenco prezzi'!$D$49</f>
        <v>105</v>
      </c>
      <c r="N21" s="149">
        <f>M21*L21</f>
        <v>0</v>
      </c>
    </row>
    <row r="22" spans="2:14" ht="15">
      <c r="B22" s="195" t="s">
        <v>87</v>
      </c>
      <c r="C22" s="192" t="s">
        <v>82</v>
      </c>
      <c r="D22" s="118" t="s">
        <v>195</v>
      </c>
      <c r="E22" s="119" t="s">
        <v>171</v>
      </c>
      <c r="F22" s="155"/>
      <c r="G22" s="148">
        <f>'E Elenco prezzi'!$D$47</f>
        <v>48.5</v>
      </c>
      <c r="H22" s="157">
        <f>G22*F22</f>
        <v>0</v>
      </c>
      <c r="I22" s="155"/>
      <c r="J22" s="148">
        <f>'E Elenco prezzi'!$D$48</f>
        <v>77</v>
      </c>
      <c r="K22" s="157">
        <f>J22*I22</f>
        <v>0</v>
      </c>
      <c r="L22" s="155"/>
      <c r="M22" s="148">
        <f>'E Elenco prezzi'!$D$49</f>
        <v>105</v>
      </c>
      <c r="N22" s="157">
        <f>M22*L22</f>
        <v>0</v>
      </c>
    </row>
    <row r="23" spans="2:14" ht="15" hidden="1">
      <c r="B23" s="195" t="s">
        <v>81</v>
      </c>
      <c r="C23" s="192" t="s">
        <v>196</v>
      </c>
      <c r="D23" s="118" t="s">
        <v>197</v>
      </c>
      <c r="E23" s="119" t="s">
        <v>171</v>
      </c>
      <c r="F23" s="158"/>
      <c r="G23" s="148">
        <f>'E Elenco prezzi'!$D$47</f>
        <v>48.5</v>
      </c>
      <c r="H23" s="160"/>
      <c r="I23" s="158"/>
      <c r="J23" s="148">
        <f>'E Elenco prezzi'!$D$48</f>
        <v>77</v>
      </c>
      <c r="K23" s="160"/>
      <c r="L23" s="158"/>
      <c r="M23" s="148">
        <f>'E Elenco prezzi'!$D$49</f>
        <v>105</v>
      </c>
      <c r="N23" s="160"/>
    </row>
    <row r="24" spans="2:14" ht="15">
      <c r="B24" s="195" t="s">
        <v>90</v>
      </c>
      <c r="C24" s="192" t="s">
        <v>85</v>
      </c>
      <c r="D24" s="125" t="s">
        <v>390</v>
      </c>
      <c r="E24" s="119" t="s">
        <v>171</v>
      </c>
      <c r="F24" s="147"/>
      <c r="G24" s="148">
        <f>'E Elenco prezzi'!$D$47</f>
        <v>48.5</v>
      </c>
      <c r="H24" s="149">
        <f>G24*F24</f>
        <v>0</v>
      </c>
      <c r="I24" s="147"/>
      <c r="J24" s="148">
        <f>'E Elenco prezzi'!$D$48</f>
        <v>77</v>
      </c>
      <c r="K24" s="149">
        <f>J24*I24</f>
        <v>0</v>
      </c>
      <c r="L24" s="147"/>
      <c r="M24" s="148">
        <f>'E Elenco prezzi'!$D$49</f>
        <v>105</v>
      </c>
      <c r="N24" s="149">
        <f>M24*L24</f>
        <v>0</v>
      </c>
    </row>
    <row r="25" spans="2:14" ht="15">
      <c r="B25" s="195" t="s">
        <v>93</v>
      </c>
      <c r="C25" s="192" t="s">
        <v>88</v>
      </c>
      <c r="D25" s="118" t="s">
        <v>199</v>
      </c>
      <c r="E25" s="119" t="s">
        <v>171</v>
      </c>
      <c r="F25" s="147"/>
      <c r="G25" s="148">
        <f>'E Elenco prezzi'!$D$47</f>
        <v>48.5</v>
      </c>
      <c r="H25" s="149">
        <f>G25*F25</f>
        <v>0</v>
      </c>
      <c r="I25" s="147"/>
      <c r="J25" s="148">
        <f>'E Elenco prezzi'!$D$48</f>
        <v>77</v>
      </c>
      <c r="K25" s="149">
        <f>J25*I25</f>
        <v>0</v>
      </c>
      <c r="L25" s="147"/>
      <c r="M25" s="148">
        <f>'E Elenco prezzi'!$D$49</f>
        <v>105</v>
      </c>
      <c r="N25" s="149">
        <f>M25*L25</f>
        <v>0</v>
      </c>
    </row>
    <row r="26" spans="2:14" ht="15" hidden="1">
      <c r="B26" s="195" t="s">
        <v>93</v>
      </c>
      <c r="C26" s="194" t="s">
        <v>200</v>
      </c>
      <c r="D26" s="112" t="s">
        <v>201</v>
      </c>
      <c r="E26" s="113" t="s">
        <v>171</v>
      </c>
      <c r="F26" s="150"/>
      <c r="G26" s="148">
        <f>'E Elenco prezzi'!$D$47</f>
        <v>48.5</v>
      </c>
      <c r="H26" s="152"/>
      <c r="I26" s="150"/>
      <c r="J26" s="148">
        <f>'E Elenco prezzi'!$D$48</f>
        <v>77</v>
      </c>
      <c r="K26" s="152"/>
      <c r="L26" s="150"/>
      <c r="M26" s="148">
        <f>'E Elenco prezzi'!$D$49</f>
        <v>105</v>
      </c>
      <c r="N26" s="152"/>
    </row>
    <row r="27" spans="2:14" ht="15" hidden="1">
      <c r="B27" s="195" t="s">
        <v>96</v>
      </c>
      <c r="C27" s="194" t="s">
        <v>202</v>
      </c>
      <c r="D27" s="112" t="s">
        <v>203</v>
      </c>
      <c r="E27" s="113" t="s">
        <v>171</v>
      </c>
      <c r="F27" s="150"/>
      <c r="G27" s="148">
        <f>'E Elenco prezzi'!$D$47</f>
        <v>48.5</v>
      </c>
      <c r="H27" s="152"/>
      <c r="I27" s="150"/>
      <c r="J27" s="148">
        <f>'E Elenco prezzi'!$D$48</f>
        <v>77</v>
      </c>
      <c r="K27" s="152"/>
      <c r="L27" s="150"/>
      <c r="M27" s="148">
        <f>'E Elenco prezzi'!$D$49</f>
        <v>105</v>
      </c>
      <c r="N27" s="152"/>
    </row>
    <row r="28" spans="2:14" ht="15" hidden="1">
      <c r="B28" s="195" t="s">
        <v>99</v>
      </c>
      <c r="C28" s="194" t="s">
        <v>204</v>
      </c>
      <c r="D28" s="112" t="s">
        <v>205</v>
      </c>
      <c r="E28" s="113" t="s">
        <v>171</v>
      </c>
      <c r="F28" s="150"/>
      <c r="G28" s="148">
        <f>'E Elenco prezzi'!$D$47</f>
        <v>48.5</v>
      </c>
      <c r="H28" s="152"/>
      <c r="I28" s="150"/>
      <c r="J28" s="148">
        <f>'E Elenco prezzi'!$D$48</f>
        <v>77</v>
      </c>
      <c r="K28" s="152"/>
      <c r="L28" s="150"/>
      <c r="M28" s="148">
        <f>'E Elenco prezzi'!$D$49</f>
        <v>105</v>
      </c>
      <c r="N28" s="152"/>
    </row>
    <row r="29" spans="2:14" ht="15">
      <c r="B29" s="195" t="s">
        <v>96</v>
      </c>
      <c r="C29" s="192" t="s">
        <v>91</v>
      </c>
      <c r="D29" s="118" t="s">
        <v>206</v>
      </c>
      <c r="E29" s="119" t="s">
        <v>207</v>
      </c>
      <c r="F29" s="147"/>
      <c r="G29" s="148">
        <f>'E Elenco prezzi'!$D$47</f>
        <v>48.5</v>
      </c>
      <c r="H29" s="149">
        <f>G29*F29</f>
        <v>0</v>
      </c>
      <c r="I29" s="147"/>
      <c r="J29" s="148">
        <f>'E Elenco prezzi'!$D$48</f>
        <v>77</v>
      </c>
      <c r="K29" s="149">
        <f>J29*I29</f>
        <v>0</v>
      </c>
      <c r="L29" s="147"/>
      <c r="M29" s="148">
        <f>'E Elenco prezzi'!$D$49</f>
        <v>105</v>
      </c>
      <c r="N29" s="149">
        <f>M29*L29</f>
        <v>0</v>
      </c>
    </row>
    <row r="30" spans="2:14" ht="15">
      <c r="B30" s="195" t="s">
        <v>99</v>
      </c>
      <c r="C30" s="192" t="s">
        <v>208</v>
      </c>
      <c r="D30" s="120" t="s">
        <v>190</v>
      </c>
      <c r="E30" s="121" t="s">
        <v>207</v>
      </c>
      <c r="F30" s="147"/>
      <c r="G30" s="148">
        <f>'E Elenco prezzi'!$D$47</f>
        <v>48.5</v>
      </c>
      <c r="H30" s="149">
        <f>G30*F30</f>
        <v>0</v>
      </c>
      <c r="I30" s="147"/>
      <c r="J30" s="148">
        <f>'E Elenco prezzi'!$D$48</f>
        <v>77</v>
      </c>
      <c r="K30" s="149">
        <f>J30*I30</f>
        <v>0</v>
      </c>
      <c r="L30" s="147"/>
      <c r="M30" s="148">
        <f>'E Elenco prezzi'!$D$49</f>
        <v>105</v>
      </c>
      <c r="N30" s="149">
        <f>M30*L30</f>
        <v>0</v>
      </c>
    </row>
    <row r="31" spans="2:14" ht="15">
      <c r="B31" s="195" t="s">
        <v>102</v>
      </c>
      <c r="C31" s="192" t="s">
        <v>94</v>
      </c>
      <c r="D31" s="118" t="s">
        <v>209</v>
      </c>
      <c r="E31" s="119" t="s">
        <v>210</v>
      </c>
      <c r="F31" s="147"/>
      <c r="G31" s="148">
        <f>'E Elenco prezzi'!$D$47</f>
        <v>48.5</v>
      </c>
      <c r="H31" s="149">
        <f>G31*F31</f>
        <v>0</v>
      </c>
      <c r="I31" s="147"/>
      <c r="J31" s="148">
        <f>'E Elenco prezzi'!$D$48</f>
        <v>77</v>
      </c>
      <c r="K31" s="149">
        <f>J31*I31</f>
        <v>0</v>
      </c>
      <c r="L31" s="147"/>
      <c r="M31" s="148">
        <f>'E Elenco prezzi'!$D$49</f>
        <v>105</v>
      </c>
      <c r="N31" s="149">
        <f>M31*L31</f>
        <v>0</v>
      </c>
    </row>
    <row r="32" spans="2:14" ht="15">
      <c r="B32" s="195" t="s">
        <v>105</v>
      </c>
      <c r="C32" s="192" t="s">
        <v>97</v>
      </c>
      <c r="D32" s="120" t="s">
        <v>211</v>
      </c>
      <c r="E32" s="121" t="s">
        <v>212</v>
      </c>
      <c r="F32" s="147"/>
      <c r="G32" s="148">
        <f>'E Elenco prezzi'!$D$47</f>
        <v>48.5</v>
      </c>
      <c r="H32" s="149">
        <f>G32*F32</f>
        <v>0</v>
      </c>
      <c r="I32" s="147"/>
      <c r="J32" s="148">
        <f>'E Elenco prezzi'!$D$48</f>
        <v>77</v>
      </c>
      <c r="K32" s="149">
        <f>J32*I32</f>
        <v>0</v>
      </c>
      <c r="L32" s="147"/>
      <c r="M32" s="148">
        <f>'E Elenco prezzi'!$D$49</f>
        <v>105</v>
      </c>
      <c r="N32" s="149">
        <f>M32*L32</f>
        <v>0</v>
      </c>
    </row>
    <row r="33" spans="2:14" ht="15" hidden="1">
      <c r="B33" s="195" t="s">
        <v>102</v>
      </c>
      <c r="C33" s="194" t="s">
        <v>213</v>
      </c>
      <c r="D33" s="112" t="s">
        <v>214</v>
      </c>
      <c r="E33" s="113" t="s">
        <v>215</v>
      </c>
      <c r="F33" s="150"/>
      <c r="G33" s="148">
        <f>'E Elenco prezzi'!$D$47</f>
        <v>48.5</v>
      </c>
      <c r="H33" s="152"/>
      <c r="I33" s="150"/>
      <c r="J33" s="148">
        <f>'E Elenco prezzi'!$D$48</f>
        <v>77</v>
      </c>
      <c r="K33" s="152"/>
      <c r="L33" s="150"/>
      <c r="M33" s="148">
        <f>'E Elenco prezzi'!$D$49</f>
        <v>105</v>
      </c>
      <c r="N33" s="152"/>
    </row>
    <row r="34" spans="2:14" ht="15">
      <c r="B34" s="195" t="s">
        <v>108</v>
      </c>
      <c r="C34" s="192" t="s">
        <v>100</v>
      </c>
      <c r="D34" s="120" t="s">
        <v>216</v>
      </c>
      <c r="E34" s="121" t="s">
        <v>215</v>
      </c>
      <c r="F34" s="147"/>
      <c r="G34" s="148">
        <f>'E Elenco prezzi'!$D$47</f>
        <v>48.5</v>
      </c>
      <c r="H34" s="149">
        <f aca="true" t="shared" si="3" ref="H34:H54">G34*F34</f>
        <v>0</v>
      </c>
      <c r="I34" s="147"/>
      <c r="J34" s="148">
        <f>'E Elenco prezzi'!$D$48</f>
        <v>77</v>
      </c>
      <c r="K34" s="149">
        <f aca="true" t="shared" si="4" ref="K34:K54">J34*I34</f>
        <v>0</v>
      </c>
      <c r="L34" s="147"/>
      <c r="M34" s="148">
        <f>'E Elenco prezzi'!$D$49</f>
        <v>105</v>
      </c>
      <c r="N34" s="149">
        <f aca="true" t="shared" si="5" ref="N34:N54">M34*L34</f>
        <v>0</v>
      </c>
    </row>
    <row r="35" spans="2:14" ht="15" hidden="1">
      <c r="B35" s="195" t="s">
        <v>120</v>
      </c>
      <c r="C35" s="194" t="s">
        <v>217</v>
      </c>
      <c r="D35" s="112" t="s">
        <v>218</v>
      </c>
      <c r="E35" s="113" t="s">
        <v>215</v>
      </c>
      <c r="F35" s="150"/>
      <c r="G35" s="148">
        <f>'E Elenco prezzi'!$D$47</f>
        <v>48.5</v>
      </c>
      <c r="H35" s="149">
        <f t="shared" si="3"/>
        <v>0</v>
      </c>
      <c r="I35" s="150"/>
      <c r="J35" s="148">
        <f>'E Elenco prezzi'!$D$48</f>
        <v>77</v>
      </c>
      <c r="K35" s="149">
        <f t="shared" si="4"/>
        <v>0</v>
      </c>
      <c r="L35" s="150"/>
      <c r="M35" s="148">
        <f>'E Elenco prezzi'!$D$49</f>
        <v>105</v>
      </c>
      <c r="N35" s="149">
        <f t="shared" si="5"/>
        <v>0</v>
      </c>
    </row>
    <row r="36" spans="2:14" ht="15">
      <c r="B36" s="195" t="s">
        <v>111</v>
      </c>
      <c r="C36" s="192" t="s">
        <v>103</v>
      </c>
      <c r="D36" s="118" t="s">
        <v>219</v>
      </c>
      <c r="E36" s="119" t="s">
        <v>215</v>
      </c>
      <c r="F36" s="162"/>
      <c r="G36" s="148">
        <f>'E Elenco prezzi'!$D$47</f>
        <v>48.5</v>
      </c>
      <c r="H36" s="149">
        <f t="shared" si="3"/>
        <v>0</v>
      </c>
      <c r="I36" s="162"/>
      <c r="J36" s="148">
        <f>'E Elenco prezzi'!$D$48</f>
        <v>77</v>
      </c>
      <c r="K36" s="149">
        <f t="shared" si="4"/>
        <v>0</v>
      </c>
      <c r="L36" s="162"/>
      <c r="M36" s="148">
        <f>'E Elenco prezzi'!$D$49</f>
        <v>105</v>
      </c>
      <c r="N36" s="149">
        <f t="shared" si="5"/>
        <v>0</v>
      </c>
    </row>
    <row r="37" spans="2:14" ht="15" customHeight="1" hidden="1">
      <c r="B37" s="195" t="s">
        <v>126</v>
      </c>
      <c r="C37" s="192" t="s">
        <v>106</v>
      </c>
      <c r="D37" s="118" t="s">
        <v>220</v>
      </c>
      <c r="E37" s="119" t="s">
        <v>215</v>
      </c>
      <c r="F37" s="162">
        <f>3-3</f>
        <v>0</v>
      </c>
      <c r="G37" s="148">
        <f>'E Elenco prezzi'!$D$47</f>
        <v>48.5</v>
      </c>
      <c r="H37" s="149">
        <f t="shared" si="3"/>
        <v>0</v>
      </c>
      <c r="I37" s="162">
        <f>3-3</f>
        <v>0</v>
      </c>
      <c r="J37" s="148">
        <f>'E Elenco prezzi'!$D$48</f>
        <v>77</v>
      </c>
      <c r="K37" s="149">
        <f t="shared" si="4"/>
        <v>0</v>
      </c>
      <c r="L37" s="162">
        <f>3-3</f>
        <v>0</v>
      </c>
      <c r="M37" s="148">
        <f>'E Elenco prezzi'!$D$49</f>
        <v>105</v>
      </c>
      <c r="N37" s="149">
        <f t="shared" si="5"/>
        <v>0</v>
      </c>
    </row>
    <row r="38" spans="2:14" ht="15">
      <c r="B38" s="195" t="s">
        <v>114</v>
      </c>
      <c r="C38" s="192" t="s">
        <v>109</v>
      </c>
      <c r="D38" s="118" t="s">
        <v>221</v>
      </c>
      <c r="E38" s="119" t="s">
        <v>222</v>
      </c>
      <c r="F38" s="186"/>
      <c r="G38" s="148">
        <f>'E Elenco prezzi'!$D$47</f>
        <v>48.5</v>
      </c>
      <c r="H38" s="149">
        <f t="shared" si="3"/>
        <v>0</v>
      </c>
      <c r="I38" s="186"/>
      <c r="J38" s="148">
        <f>'E Elenco prezzi'!$D$48</f>
        <v>77</v>
      </c>
      <c r="K38" s="149">
        <f t="shared" si="4"/>
        <v>0</v>
      </c>
      <c r="L38" s="186"/>
      <c r="M38" s="148">
        <f>'E Elenco prezzi'!$D$49</f>
        <v>105</v>
      </c>
      <c r="N38" s="149">
        <f t="shared" si="5"/>
        <v>0</v>
      </c>
    </row>
    <row r="39" spans="2:14" ht="15" hidden="1">
      <c r="B39" s="195" t="s">
        <v>114</v>
      </c>
      <c r="C39" s="192" t="s">
        <v>223</v>
      </c>
      <c r="D39" s="118" t="s">
        <v>224</v>
      </c>
      <c r="E39" s="119" t="s">
        <v>222</v>
      </c>
      <c r="F39" s="458"/>
      <c r="G39" s="148">
        <f>'E Elenco prezzi'!$D$47</f>
        <v>48.5</v>
      </c>
      <c r="H39" s="149">
        <f t="shared" si="3"/>
        <v>0</v>
      </c>
      <c r="I39" s="458"/>
      <c r="J39" s="148">
        <f>'E Elenco prezzi'!$D$48</f>
        <v>77</v>
      </c>
      <c r="K39" s="149">
        <f t="shared" si="4"/>
        <v>0</v>
      </c>
      <c r="L39" s="458"/>
      <c r="M39" s="148">
        <f>'E Elenco prezzi'!$D$49</f>
        <v>105</v>
      </c>
      <c r="N39" s="149">
        <f t="shared" si="5"/>
        <v>0</v>
      </c>
    </row>
    <row r="40" spans="2:14" ht="15">
      <c r="B40" s="195" t="s">
        <v>117</v>
      </c>
      <c r="C40" s="192" t="s">
        <v>112</v>
      </c>
      <c r="D40" s="118" t="s">
        <v>225</v>
      </c>
      <c r="E40" s="119" t="s">
        <v>222</v>
      </c>
      <c r="F40" s="162"/>
      <c r="G40" s="148">
        <f>'E Elenco prezzi'!$D$47</f>
        <v>48.5</v>
      </c>
      <c r="H40" s="149">
        <f t="shared" si="3"/>
        <v>0</v>
      </c>
      <c r="I40" s="162"/>
      <c r="J40" s="148">
        <f>'E Elenco prezzi'!$D$48</f>
        <v>77</v>
      </c>
      <c r="K40" s="149">
        <f t="shared" si="4"/>
        <v>0</v>
      </c>
      <c r="L40" s="162"/>
      <c r="M40" s="148">
        <f>'E Elenco prezzi'!$D$49</f>
        <v>105</v>
      </c>
      <c r="N40" s="149">
        <f t="shared" si="5"/>
        <v>0</v>
      </c>
    </row>
    <row r="41" spans="2:14" ht="15">
      <c r="B41" s="195" t="s">
        <v>120</v>
      </c>
      <c r="C41" s="192" t="s">
        <v>115</v>
      </c>
      <c r="D41" s="118" t="s">
        <v>226</v>
      </c>
      <c r="E41" s="119" t="s">
        <v>227</v>
      </c>
      <c r="F41" s="459">
        <v>2</v>
      </c>
      <c r="G41" s="148">
        <f>'E Elenco prezzi'!$D$47</f>
        <v>48.5</v>
      </c>
      <c r="H41" s="149">
        <f t="shared" si="3"/>
        <v>97</v>
      </c>
      <c r="I41" s="459">
        <v>2</v>
      </c>
      <c r="J41" s="148">
        <f>'E Elenco prezzi'!$D$48</f>
        <v>77</v>
      </c>
      <c r="K41" s="149">
        <f t="shared" si="4"/>
        <v>154</v>
      </c>
      <c r="L41" s="459">
        <v>2</v>
      </c>
      <c r="M41" s="148">
        <f>'E Elenco prezzi'!$D$49</f>
        <v>105</v>
      </c>
      <c r="N41" s="149">
        <f t="shared" si="5"/>
        <v>210</v>
      </c>
    </row>
    <row r="42" spans="2:14" ht="15">
      <c r="B42" s="195" t="s">
        <v>123</v>
      </c>
      <c r="C42" s="192" t="s">
        <v>118</v>
      </c>
      <c r="D42" s="118" t="s">
        <v>228</v>
      </c>
      <c r="E42" s="119" t="s">
        <v>229</v>
      </c>
      <c r="F42" s="459"/>
      <c r="G42" s="148">
        <f>'E Elenco prezzi'!$D$47</f>
        <v>48.5</v>
      </c>
      <c r="H42" s="149">
        <f t="shared" si="3"/>
        <v>0</v>
      </c>
      <c r="I42" s="459"/>
      <c r="J42" s="148">
        <f>'E Elenco prezzi'!$D$48</f>
        <v>77</v>
      </c>
      <c r="K42" s="149">
        <f t="shared" si="4"/>
        <v>0</v>
      </c>
      <c r="L42" s="459"/>
      <c r="M42" s="148">
        <f>'E Elenco prezzi'!$D$49</f>
        <v>105</v>
      </c>
      <c r="N42" s="149">
        <f t="shared" si="5"/>
        <v>0</v>
      </c>
    </row>
    <row r="43" spans="2:14" ht="15">
      <c r="B43" s="195" t="s">
        <v>126</v>
      </c>
      <c r="C43" s="192" t="s">
        <v>121</v>
      </c>
      <c r="D43" s="118" t="s">
        <v>230</v>
      </c>
      <c r="E43" s="121" t="s">
        <v>229</v>
      </c>
      <c r="F43" s="459"/>
      <c r="G43" s="148">
        <f>'E Elenco prezzi'!$D$47</f>
        <v>48.5</v>
      </c>
      <c r="H43" s="149">
        <f t="shared" si="3"/>
        <v>0</v>
      </c>
      <c r="I43" s="459"/>
      <c r="J43" s="148">
        <f>'E Elenco prezzi'!$D$48</f>
        <v>77</v>
      </c>
      <c r="K43" s="149">
        <f t="shared" si="4"/>
        <v>0</v>
      </c>
      <c r="L43" s="459"/>
      <c r="M43" s="148">
        <f>'E Elenco prezzi'!$D$49</f>
        <v>105</v>
      </c>
      <c r="N43" s="149">
        <f t="shared" si="5"/>
        <v>0</v>
      </c>
    </row>
    <row r="44" spans="2:14" ht="15" hidden="1">
      <c r="B44" s="195" t="s">
        <v>147</v>
      </c>
      <c r="C44" s="192" t="s">
        <v>232</v>
      </c>
      <c r="D44" s="120" t="s">
        <v>233</v>
      </c>
      <c r="E44" s="121" t="s">
        <v>229</v>
      </c>
      <c r="F44" s="162"/>
      <c r="G44" s="148">
        <f>'E Elenco prezzi'!$D$47</f>
        <v>48.5</v>
      </c>
      <c r="H44" s="149">
        <f t="shared" si="3"/>
        <v>0</v>
      </c>
      <c r="I44" s="162"/>
      <c r="J44" s="148">
        <f>'E Elenco prezzi'!$D$48</f>
        <v>77</v>
      </c>
      <c r="K44" s="149">
        <f t="shared" si="4"/>
        <v>0</v>
      </c>
      <c r="L44" s="162"/>
      <c r="M44" s="148">
        <f>'E Elenco prezzi'!$D$49</f>
        <v>105</v>
      </c>
      <c r="N44" s="149">
        <f t="shared" si="5"/>
        <v>0</v>
      </c>
    </row>
    <row r="45" spans="2:14" ht="15" hidden="1">
      <c r="B45" s="195" t="s">
        <v>150</v>
      </c>
      <c r="C45" s="192" t="s">
        <v>124</v>
      </c>
      <c r="D45" s="126" t="s">
        <v>234</v>
      </c>
      <c r="E45" s="121" t="s">
        <v>171</v>
      </c>
      <c r="F45" s="162"/>
      <c r="G45" s="148">
        <f>'E Elenco prezzi'!$D$47</f>
        <v>48.5</v>
      </c>
      <c r="H45" s="149">
        <f t="shared" si="3"/>
        <v>0</v>
      </c>
      <c r="I45" s="162"/>
      <c r="J45" s="148">
        <f>'E Elenco prezzi'!$D$48</f>
        <v>77</v>
      </c>
      <c r="K45" s="149">
        <f t="shared" si="4"/>
        <v>0</v>
      </c>
      <c r="L45" s="162"/>
      <c r="M45" s="148">
        <f>'E Elenco prezzi'!$D$49</f>
        <v>105</v>
      </c>
      <c r="N45" s="149">
        <f t="shared" si="5"/>
        <v>0</v>
      </c>
    </row>
    <row r="46" spans="2:14" ht="102" hidden="1">
      <c r="B46" s="454" t="s">
        <v>345</v>
      </c>
      <c r="C46" s="194" t="s">
        <v>235</v>
      </c>
      <c r="D46" s="127" t="s">
        <v>236</v>
      </c>
      <c r="E46" s="128" t="s">
        <v>171</v>
      </c>
      <c r="F46" s="162"/>
      <c r="G46" s="148">
        <f>'E Elenco prezzi'!$D$47</f>
        <v>48.5</v>
      </c>
      <c r="H46" s="149">
        <f t="shared" si="3"/>
        <v>0</v>
      </c>
      <c r="I46" s="162"/>
      <c r="J46" s="148">
        <f>'E Elenco prezzi'!$D$48</f>
        <v>77</v>
      </c>
      <c r="K46" s="149">
        <f t="shared" si="4"/>
        <v>0</v>
      </c>
      <c r="L46" s="162"/>
      <c r="M46" s="148">
        <f>'E Elenco prezzi'!$D$49</f>
        <v>105</v>
      </c>
      <c r="N46" s="149">
        <f t="shared" si="5"/>
        <v>0</v>
      </c>
    </row>
    <row r="47" spans="2:14" ht="15">
      <c r="B47" s="454" t="s">
        <v>129</v>
      </c>
      <c r="C47" s="192" t="s">
        <v>127</v>
      </c>
      <c r="D47" s="118" t="s">
        <v>237</v>
      </c>
      <c r="E47" s="119" t="s">
        <v>171</v>
      </c>
      <c r="F47" s="459"/>
      <c r="G47" s="148">
        <f>'E Elenco prezzi'!$D$47</f>
        <v>48.5</v>
      </c>
      <c r="H47" s="149">
        <f t="shared" si="3"/>
        <v>0</v>
      </c>
      <c r="I47" s="459"/>
      <c r="J47" s="148">
        <f>'E Elenco prezzi'!$D$48</f>
        <v>77</v>
      </c>
      <c r="K47" s="149">
        <f t="shared" si="4"/>
        <v>0</v>
      </c>
      <c r="L47" s="459"/>
      <c r="M47" s="148">
        <f>'E Elenco prezzi'!$D$49</f>
        <v>105</v>
      </c>
      <c r="N47" s="149">
        <f t="shared" si="5"/>
        <v>0</v>
      </c>
    </row>
    <row r="48" spans="2:14" ht="15" hidden="1">
      <c r="B48" s="195" t="s">
        <v>281</v>
      </c>
      <c r="C48" s="192" t="s">
        <v>130</v>
      </c>
      <c r="D48" s="118" t="s">
        <v>238</v>
      </c>
      <c r="E48" s="119" t="s">
        <v>171</v>
      </c>
      <c r="F48" s="162"/>
      <c r="G48" s="148">
        <f>'E Elenco prezzi'!$D$47</f>
        <v>48.5</v>
      </c>
      <c r="H48" s="149">
        <f t="shared" si="3"/>
        <v>0</v>
      </c>
      <c r="I48" s="162"/>
      <c r="J48" s="148">
        <f>'E Elenco prezzi'!$D$48</f>
        <v>77</v>
      </c>
      <c r="K48" s="149">
        <f t="shared" si="4"/>
        <v>0</v>
      </c>
      <c r="L48" s="162"/>
      <c r="M48" s="148">
        <f>'E Elenco prezzi'!$D$49</f>
        <v>105</v>
      </c>
      <c r="N48" s="149">
        <f t="shared" si="5"/>
        <v>0</v>
      </c>
    </row>
    <row r="49" spans="2:14" ht="15" hidden="1">
      <c r="B49" s="195" t="s">
        <v>282</v>
      </c>
      <c r="C49" s="192" t="s">
        <v>133</v>
      </c>
      <c r="D49" s="120" t="s">
        <v>239</v>
      </c>
      <c r="E49" s="121" t="s">
        <v>171</v>
      </c>
      <c r="F49" s="162"/>
      <c r="G49" s="148">
        <f>'E Elenco prezzi'!$D$47</f>
        <v>48.5</v>
      </c>
      <c r="H49" s="149">
        <f t="shared" si="3"/>
        <v>0</v>
      </c>
      <c r="I49" s="162"/>
      <c r="J49" s="148">
        <f>'E Elenco prezzi'!$D$48</f>
        <v>77</v>
      </c>
      <c r="K49" s="149">
        <f t="shared" si="4"/>
        <v>0</v>
      </c>
      <c r="L49" s="162"/>
      <c r="M49" s="148">
        <f>'E Elenco prezzi'!$D$49</f>
        <v>105</v>
      </c>
      <c r="N49" s="149">
        <f t="shared" si="5"/>
        <v>0</v>
      </c>
    </row>
    <row r="50" spans="2:14" ht="15" hidden="1">
      <c r="B50" s="195" t="s">
        <v>283</v>
      </c>
      <c r="C50" s="194" t="s">
        <v>136</v>
      </c>
      <c r="D50" s="112" t="s">
        <v>240</v>
      </c>
      <c r="E50" s="113" t="s">
        <v>171</v>
      </c>
      <c r="F50" s="162"/>
      <c r="G50" s="148">
        <f>'E Elenco prezzi'!$D$47</f>
        <v>48.5</v>
      </c>
      <c r="H50" s="149">
        <f t="shared" si="3"/>
        <v>0</v>
      </c>
      <c r="I50" s="162"/>
      <c r="J50" s="148">
        <f>'E Elenco prezzi'!$D$48</f>
        <v>77</v>
      </c>
      <c r="K50" s="149">
        <f t="shared" si="4"/>
        <v>0</v>
      </c>
      <c r="L50" s="162"/>
      <c r="M50" s="148">
        <f>'E Elenco prezzi'!$D$49</f>
        <v>105</v>
      </c>
      <c r="N50" s="149">
        <f t="shared" si="5"/>
        <v>0</v>
      </c>
    </row>
    <row r="51" spans="2:14" ht="15" hidden="1">
      <c r="B51" s="195" t="s">
        <v>284</v>
      </c>
      <c r="C51" s="194" t="s">
        <v>241</v>
      </c>
      <c r="D51" s="112" t="s">
        <v>242</v>
      </c>
      <c r="E51" s="113" t="s">
        <v>171</v>
      </c>
      <c r="F51" s="162"/>
      <c r="G51" s="148">
        <f>'E Elenco prezzi'!$D$47</f>
        <v>48.5</v>
      </c>
      <c r="H51" s="149">
        <f t="shared" si="3"/>
        <v>0</v>
      </c>
      <c r="I51" s="162"/>
      <c r="J51" s="148">
        <f>'E Elenco prezzi'!$D$48</f>
        <v>77</v>
      </c>
      <c r="K51" s="149">
        <f t="shared" si="4"/>
        <v>0</v>
      </c>
      <c r="L51" s="162"/>
      <c r="M51" s="148">
        <f>'E Elenco prezzi'!$D$49</f>
        <v>105</v>
      </c>
      <c r="N51" s="149">
        <f t="shared" si="5"/>
        <v>0</v>
      </c>
    </row>
    <row r="52" spans="2:14" ht="30" hidden="1">
      <c r="B52" s="195" t="s">
        <v>285</v>
      </c>
      <c r="C52" s="194" t="s">
        <v>243</v>
      </c>
      <c r="D52" s="127" t="s">
        <v>244</v>
      </c>
      <c r="E52" s="113" t="s">
        <v>171</v>
      </c>
      <c r="F52" s="162"/>
      <c r="G52" s="148">
        <f>'E Elenco prezzi'!$D$47</f>
        <v>48.5</v>
      </c>
      <c r="H52" s="149">
        <f t="shared" si="3"/>
        <v>0</v>
      </c>
      <c r="I52" s="162"/>
      <c r="J52" s="148">
        <f>'E Elenco prezzi'!$D$48</f>
        <v>77</v>
      </c>
      <c r="K52" s="149">
        <f t="shared" si="4"/>
        <v>0</v>
      </c>
      <c r="L52" s="162"/>
      <c r="M52" s="148">
        <f>'E Elenco prezzi'!$D$49</f>
        <v>105</v>
      </c>
      <c r="N52" s="149">
        <f t="shared" si="5"/>
        <v>0</v>
      </c>
    </row>
    <row r="53" spans="2:14" ht="15">
      <c r="B53" s="195" t="s">
        <v>132</v>
      </c>
      <c r="C53" s="192" t="s">
        <v>139</v>
      </c>
      <c r="D53" s="118" t="s">
        <v>245</v>
      </c>
      <c r="E53" s="119" t="s">
        <v>246</v>
      </c>
      <c r="F53" s="459"/>
      <c r="G53" s="148">
        <f>'E Elenco prezzi'!$D$47</f>
        <v>48.5</v>
      </c>
      <c r="H53" s="149">
        <f t="shared" si="3"/>
        <v>0</v>
      </c>
      <c r="I53" s="459"/>
      <c r="J53" s="148">
        <f>'E Elenco prezzi'!$D$48</f>
        <v>77</v>
      </c>
      <c r="K53" s="149">
        <f t="shared" si="4"/>
        <v>0</v>
      </c>
      <c r="L53" s="459"/>
      <c r="M53" s="148">
        <f>'E Elenco prezzi'!$D$49</f>
        <v>105</v>
      </c>
      <c r="N53" s="149">
        <f t="shared" si="5"/>
        <v>0</v>
      </c>
    </row>
    <row r="54" spans="2:14" ht="15.75" thickBot="1">
      <c r="B54" s="191" t="s">
        <v>135</v>
      </c>
      <c r="C54" s="193" t="s">
        <v>142</v>
      </c>
      <c r="D54" s="125" t="s">
        <v>375</v>
      </c>
      <c r="E54" s="130" t="s">
        <v>247</v>
      </c>
      <c r="F54" s="460"/>
      <c r="G54" s="148">
        <f>'E Elenco prezzi'!$D$47</f>
        <v>48.5</v>
      </c>
      <c r="H54" s="149">
        <f t="shared" si="3"/>
        <v>0</v>
      </c>
      <c r="I54" s="460"/>
      <c r="J54" s="148">
        <f>'E Elenco prezzi'!$D$48</f>
        <v>77</v>
      </c>
      <c r="K54" s="149">
        <f t="shared" si="4"/>
        <v>0</v>
      </c>
      <c r="L54" s="460">
        <v>2</v>
      </c>
      <c r="M54" s="148">
        <f>'E Elenco prezzi'!$D$49</f>
        <v>105</v>
      </c>
      <c r="N54" s="149">
        <f t="shared" si="5"/>
        <v>210</v>
      </c>
    </row>
    <row r="55" spans="2:14" ht="15" hidden="1">
      <c r="B55" s="190"/>
      <c r="C55" s="146" t="s">
        <v>145</v>
      </c>
      <c r="D55" s="118" t="s">
        <v>248</v>
      </c>
      <c r="E55" s="135" t="s">
        <v>249</v>
      </c>
      <c r="F55" s="150"/>
      <c r="G55" s="153"/>
      <c r="H55" s="152"/>
      <c r="I55" s="150"/>
      <c r="J55" s="148">
        <f>'E Elenco prezzi'!$D$48</f>
        <v>77</v>
      </c>
      <c r="K55" s="152"/>
      <c r="L55" s="150"/>
      <c r="M55" s="153"/>
      <c r="N55" s="152"/>
    </row>
    <row r="56" spans="2:14" ht="15" customHeight="1" hidden="1">
      <c r="B56" s="83"/>
      <c r="C56" s="161" t="s">
        <v>250</v>
      </c>
      <c r="D56" s="112" t="s">
        <v>251</v>
      </c>
      <c r="E56" s="136" t="s">
        <v>171</v>
      </c>
      <c r="F56" s="150"/>
      <c r="G56" s="153"/>
      <c r="H56" s="152"/>
      <c r="I56" s="150"/>
      <c r="J56" s="148">
        <f>'E Elenco prezzi'!$D$48</f>
        <v>77</v>
      </c>
      <c r="K56" s="152"/>
      <c r="L56" s="150"/>
      <c r="M56" s="153"/>
      <c r="N56" s="152"/>
    </row>
    <row r="57" spans="2:14" ht="15" hidden="1">
      <c r="B57" s="83"/>
      <c r="C57" s="177" t="s">
        <v>148</v>
      </c>
      <c r="D57" s="137" t="s">
        <v>252</v>
      </c>
      <c r="E57" s="138" t="s">
        <v>171</v>
      </c>
      <c r="F57" s="150"/>
      <c r="G57" s="153"/>
      <c r="H57" s="152"/>
      <c r="I57" s="150"/>
      <c r="J57" s="148">
        <f>'E Elenco prezzi'!$D$48</f>
        <v>77</v>
      </c>
      <c r="K57" s="152"/>
      <c r="L57" s="150"/>
      <c r="M57" s="153"/>
      <c r="N57" s="152"/>
    </row>
    <row r="58" spans="2:14" ht="15" hidden="1">
      <c r="B58" s="83"/>
      <c r="C58" s="146" t="s">
        <v>151</v>
      </c>
      <c r="D58" s="118" t="s">
        <v>253</v>
      </c>
      <c r="E58" s="135" t="s">
        <v>171</v>
      </c>
      <c r="F58" s="147"/>
      <c r="G58" s="148"/>
      <c r="H58" s="149"/>
      <c r="I58" s="150"/>
      <c r="J58" s="148">
        <f>'E Elenco prezzi'!$D$48</f>
        <v>77</v>
      </c>
      <c r="K58" s="149"/>
      <c r="L58" s="150"/>
      <c r="M58" s="148"/>
      <c r="N58" s="149"/>
    </row>
    <row r="59" spans="2:14" ht="15" hidden="1">
      <c r="B59" s="83"/>
      <c r="C59" s="161" t="s">
        <v>254</v>
      </c>
      <c r="D59" s="112" t="s">
        <v>255</v>
      </c>
      <c r="E59" s="136" t="s">
        <v>215</v>
      </c>
      <c r="F59" s="150"/>
      <c r="G59" s="153"/>
      <c r="H59" s="152"/>
      <c r="I59" s="150"/>
      <c r="J59" s="148">
        <f>'E Elenco prezzi'!$D$48</f>
        <v>77</v>
      </c>
      <c r="K59" s="152"/>
      <c r="L59" s="150"/>
      <c r="M59" s="153"/>
      <c r="N59" s="152"/>
    </row>
    <row r="60" spans="2:14" ht="15" hidden="1">
      <c r="B60" s="83"/>
      <c r="C60" s="161" t="s">
        <v>256</v>
      </c>
      <c r="D60" s="112" t="s">
        <v>257</v>
      </c>
      <c r="E60" s="136" t="s">
        <v>222</v>
      </c>
      <c r="F60" s="150"/>
      <c r="G60" s="153"/>
      <c r="H60" s="152"/>
      <c r="I60" s="150"/>
      <c r="J60" s="148">
        <f>'E Elenco prezzi'!$D$48</f>
        <v>77</v>
      </c>
      <c r="K60" s="152"/>
      <c r="L60" s="150"/>
      <c r="M60" s="153"/>
      <c r="N60" s="152"/>
    </row>
    <row r="61" spans="2:14" ht="15" hidden="1">
      <c r="B61" s="83"/>
      <c r="C61" s="161" t="s">
        <v>258</v>
      </c>
      <c r="D61" s="112" t="s">
        <v>259</v>
      </c>
      <c r="E61" s="136" t="s">
        <v>229</v>
      </c>
      <c r="F61" s="150"/>
      <c r="G61" s="153"/>
      <c r="H61" s="152"/>
      <c r="I61" s="150"/>
      <c r="J61" s="148">
        <f>'E Elenco prezzi'!$D$48</f>
        <v>77</v>
      </c>
      <c r="K61" s="152"/>
      <c r="L61" s="150"/>
      <c r="M61" s="153"/>
      <c r="N61" s="152"/>
    </row>
    <row r="62" spans="2:14" ht="15" hidden="1">
      <c r="B62" s="83"/>
      <c r="C62" s="161" t="s">
        <v>260</v>
      </c>
      <c r="D62" s="112" t="s">
        <v>261</v>
      </c>
      <c r="E62" s="136" t="s">
        <v>207</v>
      </c>
      <c r="F62" s="150"/>
      <c r="G62" s="153"/>
      <c r="H62" s="152"/>
      <c r="I62" s="150"/>
      <c r="J62" s="148">
        <f>'E Elenco prezzi'!$D$48</f>
        <v>77</v>
      </c>
      <c r="K62" s="152"/>
      <c r="L62" s="150"/>
      <c r="M62" s="153"/>
      <c r="N62" s="152"/>
    </row>
    <row r="63" spans="2:14" ht="15" hidden="1">
      <c r="B63" s="83"/>
      <c r="C63" s="146" t="s">
        <v>262</v>
      </c>
      <c r="D63" s="139" t="s">
        <v>263</v>
      </c>
      <c r="E63" s="140" t="s">
        <v>171</v>
      </c>
      <c r="F63" s="147"/>
      <c r="G63" s="148"/>
      <c r="H63" s="149"/>
      <c r="I63" s="150"/>
      <c r="J63" s="148">
        <f>'E Elenco prezzi'!$D$48</f>
        <v>77</v>
      </c>
      <c r="K63" s="149"/>
      <c r="L63" s="150"/>
      <c r="M63" s="148"/>
      <c r="N63" s="149"/>
    </row>
    <row r="64" spans="2:14" ht="15" hidden="1">
      <c r="B64" s="83"/>
      <c r="C64" s="161" t="s">
        <v>264</v>
      </c>
      <c r="D64" s="112" t="s">
        <v>265</v>
      </c>
      <c r="E64" s="142" t="s">
        <v>171</v>
      </c>
      <c r="F64" s="150"/>
      <c r="G64" s="153"/>
      <c r="H64" s="152"/>
      <c r="I64" s="150"/>
      <c r="J64" s="148">
        <f>'E Elenco prezzi'!$D$48</f>
        <v>77</v>
      </c>
      <c r="K64" s="152"/>
      <c r="L64" s="150"/>
      <c r="M64" s="153"/>
      <c r="N64" s="152"/>
    </row>
    <row r="65" spans="2:14" ht="15" hidden="1">
      <c r="B65" s="83"/>
      <c r="C65" s="177" t="s">
        <v>266</v>
      </c>
      <c r="D65" s="137" t="s">
        <v>267</v>
      </c>
      <c r="E65" s="141" t="s">
        <v>210</v>
      </c>
      <c r="F65" s="162"/>
      <c r="G65" s="178"/>
      <c r="H65" s="179"/>
      <c r="I65" s="150"/>
      <c r="J65" s="148">
        <f>'E Elenco prezzi'!$D$48</f>
        <v>77</v>
      </c>
      <c r="K65" s="179"/>
      <c r="L65" s="150"/>
      <c r="M65" s="178"/>
      <c r="N65" s="179"/>
    </row>
    <row r="66" spans="2:14" ht="15" hidden="1">
      <c r="B66" s="83"/>
      <c r="C66" s="161" t="s">
        <v>268</v>
      </c>
      <c r="D66" s="112" t="s">
        <v>269</v>
      </c>
      <c r="E66" s="142" t="s">
        <v>270</v>
      </c>
      <c r="F66" s="150"/>
      <c r="G66" s="153"/>
      <c r="H66" s="152"/>
      <c r="I66" s="150"/>
      <c r="J66" s="148">
        <f>'E Elenco prezzi'!$D$48</f>
        <v>77</v>
      </c>
      <c r="K66" s="152"/>
      <c r="L66" s="150"/>
      <c r="M66" s="153"/>
      <c r="N66" s="152"/>
    </row>
    <row r="67" spans="2:14" ht="15" hidden="1">
      <c r="B67" s="83"/>
      <c r="C67" s="146" t="s">
        <v>271</v>
      </c>
      <c r="D67" s="139" t="s">
        <v>272</v>
      </c>
      <c r="E67" s="140" t="s">
        <v>222</v>
      </c>
      <c r="F67" s="150"/>
      <c r="G67" s="153"/>
      <c r="H67" s="152"/>
      <c r="I67" s="150"/>
      <c r="J67" s="148">
        <f>'E Elenco prezzi'!$D$48</f>
        <v>77</v>
      </c>
      <c r="K67" s="152"/>
      <c r="L67" s="147"/>
      <c r="M67" s="153"/>
      <c r="N67" s="152"/>
    </row>
    <row r="68" spans="2:14" ht="15" hidden="1">
      <c r="B68" s="83"/>
      <c r="C68" s="146" t="s">
        <v>273</v>
      </c>
      <c r="D68" s="139" t="s">
        <v>263</v>
      </c>
      <c r="E68" s="140" t="s">
        <v>274</v>
      </c>
      <c r="F68" s="150"/>
      <c r="G68" s="153"/>
      <c r="H68" s="152"/>
      <c r="I68" s="147"/>
      <c r="J68" s="148">
        <f>'E Elenco prezzi'!$D$48</f>
        <v>77</v>
      </c>
      <c r="K68" s="152"/>
      <c r="L68" s="150"/>
      <c r="M68" s="153"/>
      <c r="N68" s="152"/>
    </row>
    <row r="69" spans="2:14" ht="15" hidden="1">
      <c r="B69" s="83"/>
      <c r="C69" s="146" t="s">
        <v>275</v>
      </c>
      <c r="D69" s="139" t="s">
        <v>263</v>
      </c>
      <c r="E69" s="140" t="s">
        <v>231</v>
      </c>
      <c r="F69" s="147"/>
      <c r="G69" s="148"/>
      <c r="H69" s="149"/>
      <c r="I69" s="147"/>
      <c r="J69" s="148">
        <f>'E Elenco prezzi'!$D$48</f>
        <v>77</v>
      </c>
      <c r="K69" s="149"/>
      <c r="L69" s="150"/>
      <c r="M69" s="148"/>
      <c r="N69" s="149"/>
    </row>
    <row r="70" spans="2:14" ht="15" hidden="1">
      <c r="B70" s="83"/>
      <c r="C70" s="161" t="s">
        <v>276</v>
      </c>
      <c r="D70" s="112" t="s">
        <v>269</v>
      </c>
      <c r="E70" s="142" t="s">
        <v>231</v>
      </c>
      <c r="F70" s="150"/>
      <c r="G70" s="153"/>
      <c r="H70" s="152"/>
      <c r="I70" s="150"/>
      <c r="J70" s="148">
        <f>'E Elenco prezzi'!$D$48</f>
        <v>77</v>
      </c>
      <c r="K70" s="152"/>
      <c r="L70" s="150"/>
      <c r="M70" s="153"/>
      <c r="N70" s="152"/>
    </row>
    <row r="71" spans="2:14" ht="15.75" hidden="1" thickBot="1">
      <c r="B71" s="83"/>
      <c r="C71" s="180" t="s">
        <v>277</v>
      </c>
      <c r="D71" s="181" t="s">
        <v>278</v>
      </c>
      <c r="E71" s="182" t="s">
        <v>171</v>
      </c>
      <c r="F71" s="183"/>
      <c r="G71" s="184"/>
      <c r="H71" s="185"/>
      <c r="I71" s="183"/>
      <c r="J71" s="148">
        <f>'E Elenco prezzi'!$D$48</f>
        <v>77</v>
      </c>
      <c r="K71" s="185"/>
      <c r="L71" s="186"/>
      <c r="M71" s="184"/>
      <c r="N71" s="185"/>
    </row>
    <row r="72" spans="3:14" ht="16.5" thickBot="1">
      <c r="C72" s="572" t="s">
        <v>363</v>
      </c>
      <c r="D72" s="570"/>
      <c r="E72" s="571"/>
      <c r="F72" s="187">
        <f>SUM(F5:F71)</f>
        <v>2</v>
      </c>
      <c r="G72" s="188">
        <f>$G$13</f>
        <v>48.5</v>
      </c>
      <c r="H72" s="189">
        <f>G72*F72</f>
        <v>97</v>
      </c>
      <c r="I72" s="187">
        <f>SUM(I5:I71)</f>
        <v>2</v>
      </c>
      <c r="J72" s="188">
        <f>$J$47</f>
        <v>77</v>
      </c>
      <c r="K72" s="189">
        <f>J72*I72</f>
        <v>154</v>
      </c>
      <c r="L72" s="187">
        <f>SUM(L5:L71)</f>
        <v>4</v>
      </c>
      <c r="M72" s="188">
        <f>$M$54</f>
        <v>105</v>
      </c>
      <c r="N72" s="189">
        <f>M72*L72</f>
        <v>420</v>
      </c>
    </row>
    <row r="73" spans="3:14" ht="27" thickBot="1">
      <c r="C73" s="572" t="s">
        <v>364</v>
      </c>
      <c r="D73" s="570"/>
      <c r="E73" s="571"/>
      <c r="F73" s="573">
        <f>H72+K72+N72</f>
        <v>671</v>
      </c>
      <c r="G73" s="574"/>
      <c r="H73" s="574"/>
      <c r="I73" s="574"/>
      <c r="J73" s="574"/>
      <c r="K73" s="574"/>
      <c r="L73" s="574"/>
      <c r="M73" s="574"/>
      <c r="N73" s="575"/>
    </row>
  </sheetData>
  <sheetProtection/>
  <mergeCells count="17">
    <mergeCell ref="C73:E73"/>
    <mergeCell ref="F73:N73"/>
    <mergeCell ref="B3:B4"/>
    <mergeCell ref="D3:D4"/>
    <mergeCell ref="E3:E4"/>
    <mergeCell ref="K3:K4"/>
    <mergeCell ref="C72:E72"/>
    <mergeCell ref="C2:N2"/>
    <mergeCell ref="C3:C4"/>
    <mergeCell ref="F3:F4"/>
    <mergeCell ref="G3:G4"/>
    <mergeCell ref="H3:H4"/>
    <mergeCell ref="I3:I4"/>
    <mergeCell ref="J3:J4"/>
    <mergeCell ref="L3:L4"/>
    <mergeCell ref="M3:M4"/>
    <mergeCell ref="N3:N4"/>
  </mergeCells>
  <printOptions horizontalCentered="1"/>
  <pageMargins left="0.7874015748031497" right="0.7874015748031497" top="0.984251968503937" bottom="0.984251968503937" header="0.5118110236220472" footer="0.5118110236220472"/>
  <pageSetup horizontalDpi="600" verticalDpi="600" orientation="landscape" paperSize="9" scale="48" r:id="rId1"/>
</worksheet>
</file>

<file path=xl/worksheets/sheet14.xml><?xml version="1.0" encoding="utf-8"?>
<worksheet xmlns="http://schemas.openxmlformats.org/spreadsheetml/2006/main" xmlns:r="http://schemas.openxmlformats.org/officeDocument/2006/relationships">
  <sheetPr>
    <pageSetUpPr fitToPage="1"/>
  </sheetPr>
  <dimension ref="A1:H184"/>
  <sheetViews>
    <sheetView showGridLines="0" view="pageBreakPreview" zoomScaleNormal="120" zoomScaleSheetLayoutView="100" zoomScalePageLayoutView="0" workbookViewId="0" topLeftCell="A28">
      <selection activeCell="D40" sqref="D40"/>
    </sheetView>
  </sheetViews>
  <sheetFormatPr defaultColWidth="9.140625" defaultRowHeight="12.75"/>
  <cols>
    <col min="1" max="1" width="4.28125" style="5" customWidth="1"/>
    <col min="2" max="2" width="85.8515625" style="0" customWidth="1"/>
    <col min="3" max="3" width="5.7109375" style="4" customWidth="1"/>
    <col min="4" max="4" width="10.28125" style="2" customWidth="1"/>
    <col min="5" max="5" width="13.00390625" style="375" customWidth="1"/>
    <col min="6" max="6" width="6.140625" style="74" bestFit="1" customWidth="1"/>
    <col min="7" max="7" width="12.8515625" style="74" customWidth="1"/>
    <col min="8" max="8" width="9.140625" style="24" customWidth="1"/>
  </cols>
  <sheetData>
    <row r="1" spans="3:8" ht="19.5" customHeight="1">
      <c r="C1"/>
      <c r="H1"/>
    </row>
    <row r="2" spans="3:8" ht="12.75">
      <c r="C2" s="39"/>
      <c r="H2"/>
    </row>
    <row r="3" ht="12.75">
      <c r="H3"/>
    </row>
    <row r="4" spans="3:8" ht="15.75">
      <c r="C4" s="7"/>
      <c r="D4" s="8"/>
      <c r="E4" s="391"/>
      <c r="H4"/>
    </row>
    <row r="5" ht="12.75">
      <c r="H5"/>
    </row>
    <row r="6" ht="12.75">
      <c r="H6"/>
    </row>
    <row r="7" ht="12.75">
      <c r="H7"/>
    </row>
    <row r="8" spans="1:7" s="29" customFormat="1" ht="12.75" customHeight="1" thickBot="1">
      <c r="A8" s="28"/>
      <c r="C8" s="30"/>
      <c r="D8" s="31"/>
      <c r="E8" s="376"/>
      <c r="F8" s="74"/>
      <c r="G8" s="74"/>
    </row>
    <row r="9" spans="1:7" s="29" customFormat="1" ht="12.75">
      <c r="A9" s="32" t="s">
        <v>0</v>
      </c>
      <c r="B9" s="9"/>
      <c r="C9" s="32" t="s">
        <v>1</v>
      </c>
      <c r="D9" s="11"/>
      <c r="E9" s="642" t="s">
        <v>331</v>
      </c>
      <c r="F9" s="74" t="s">
        <v>46</v>
      </c>
      <c r="G9" s="74" t="s">
        <v>47</v>
      </c>
    </row>
    <row r="10" spans="1:8" ht="13.5" thickBot="1">
      <c r="A10" s="33" t="s">
        <v>3</v>
      </c>
      <c r="B10" s="10" t="s">
        <v>4</v>
      </c>
      <c r="C10" s="33" t="s">
        <v>5</v>
      </c>
      <c r="D10" s="21" t="s">
        <v>7</v>
      </c>
      <c r="E10" s="643"/>
      <c r="H10"/>
    </row>
    <row r="11" spans="1:7" s="6" customFormat="1" ht="12.75">
      <c r="A11" s="40"/>
      <c r="B11" s="41" t="s">
        <v>324</v>
      </c>
      <c r="C11" s="13"/>
      <c r="D11" s="27"/>
      <c r="E11" s="392"/>
      <c r="F11" s="74"/>
      <c r="G11" s="75"/>
    </row>
    <row r="12" spans="1:8" ht="38.25">
      <c r="A12" s="51">
        <v>1</v>
      </c>
      <c r="B12" s="70" t="s">
        <v>48</v>
      </c>
      <c r="C12" s="45"/>
      <c r="D12" s="61"/>
      <c r="E12" s="371"/>
      <c r="H12"/>
    </row>
    <row r="13" spans="1:8" ht="12.75">
      <c r="A13" s="51"/>
      <c r="B13" s="73" t="s">
        <v>297</v>
      </c>
      <c r="C13" s="45" t="s">
        <v>35</v>
      </c>
      <c r="D13" s="61">
        <v>2</v>
      </c>
      <c r="E13" s="371">
        <v>0.15</v>
      </c>
      <c r="F13" s="74">
        <v>2.13</v>
      </c>
      <c r="G13" s="74">
        <v>1</v>
      </c>
      <c r="H13"/>
    </row>
    <row r="14" spans="1:8" ht="25.5">
      <c r="A14" s="51">
        <v>2</v>
      </c>
      <c r="B14" s="44" t="s">
        <v>328</v>
      </c>
      <c r="C14" s="45"/>
      <c r="D14" s="61"/>
      <c r="E14" s="371"/>
      <c r="H14"/>
    </row>
    <row r="15" spans="1:8" ht="12.75">
      <c r="A15" s="51"/>
      <c r="B15" s="44" t="s">
        <v>41</v>
      </c>
      <c r="C15" s="45" t="s">
        <v>35</v>
      </c>
      <c r="D15" s="61">
        <f>F15*G15</f>
        <v>0.36</v>
      </c>
      <c r="E15" s="644">
        <v>0.51</v>
      </c>
      <c r="F15" s="74">
        <v>0.36</v>
      </c>
      <c r="G15" s="74">
        <v>1</v>
      </c>
      <c r="H15"/>
    </row>
    <row r="16" spans="1:8" ht="12.75">
      <c r="A16" s="51"/>
      <c r="B16" s="71" t="s">
        <v>42</v>
      </c>
      <c r="C16" s="45" t="s">
        <v>35</v>
      </c>
      <c r="D16" s="61">
        <f>F16*G16</f>
        <v>0.22</v>
      </c>
      <c r="E16" s="645"/>
      <c r="F16" s="74">
        <v>0.22</v>
      </c>
      <c r="G16" s="74">
        <v>1</v>
      </c>
      <c r="H16"/>
    </row>
    <row r="17" spans="1:8" ht="12.75">
      <c r="A17" s="51"/>
      <c r="B17" s="71" t="s">
        <v>43</v>
      </c>
      <c r="C17" s="45" t="s">
        <v>35</v>
      </c>
      <c r="D17" s="61">
        <f>F17*G17</f>
        <v>0.1</v>
      </c>
      <c r="E17" s="645"/>
      <c r="F17" s="74">
        <v>0.1</v>
      </c>
      <c r="G17" s="74">
        <v>1</v>
      </c>
      <c r="H17"/>
    </row>
    <row r="18" spans="1:8" ht="12.75">
      <c r="A18" s="51"/>
      <c r="B18" s="72" t="s">
        <v>44</v>
      </c>
      <c r="C18" s="45" t="s">
        <v>35</v>
      </c>
      <c r="D18" s="61">
        <f>F18*G18</f>
        <v>0.07</v>
      </c>
      <c r="E18" s="645"/>
      <c r="F18" s="74">
        <v>0.07</v>
      </c>
      <c r="G18" s="74">
        <v>1</v>
      </c>
      <c r="H18"/>
    </row>
    <row r="19" spans="1:8" ht="12.75">
      <c r="A19" s="51"/>
      <c r="B19" s="71" t="s">
        <v>45</v>
      </c>
      <c r="C19" s="45" t="s">
        <v>35</v>
      </c>
      <c r="D19" s="61">
        <f>F19*G19</f>
        <v>0.05</v>
      </c>
      <c r="E19" s="646"/>
      <c r="F19" s="74">
        <v>0.05</v>
      </c>
      <c r="G19" s="74">
        <v>1</v>
      </c>
      <c r="H19"/>
    </row>
    <row r="20" spans="1:8" ht="76.5">
      <c r="A20" s="51">
        <v>3</v>
      </c>
      <c r="B20" s="44" t="s">
        <v>327</v>
      </c>
      <c r="C20" s="45"/>
      <c r="D20" s="61"/>
      <c r="E20" s="371"/>
      <c r="H20"/>
    </row>
    <row r="21" spans="1:8" ht="12.75">
      <c r="A21" s="51"/>
      <c r="B21" s="44" t="s">
        <v>155</v>
      </c>
      <c r="C21" s="45" t="s">
        <v>35</v>
      </c>
      <c r="D21" s="61">
        <v>0.27</v>
      </c>
      <c r="E21" s="644">
        <v>0.5</v>
      </c>
      <c r="F21" s="74">
        <v>0.23</v>
      </c>
      <c r="G21" s="74">
        <v>1.165</v>
      </c>
      <c r="H21"/>
    </row>
    <row r="22" spans="1:8" ht="12.75">
      <c r="A22" s="51"/>
      <c r="B22" s="44" t="s">
        <v>38</v>
      </c>
      <c r="C22" s="45" t="s">
        <v>35</v>
      </c>
      <c r="D22" s="61">
        <v>0.12</v>
      </c>
      <c r="E22" s="645"/>
      <c r="F22" s="74">
        <v>0.1</v>
      </c>
      <c r="G22" s="74">
        <v>1.165</v>
      </c>
      <c r="H22"/>
    </row>
    <row r="23" spans="1:8" ht="12.75">
      <c r="A23" s="51"/>
      <c r="B23" s="44" t="s">
        <v>39</v>
      </c>
      <c r="C23" s="45" t="s">
        <v>35</v>
      </c>
      <c r="D23" s="61">
        <v>0.09</v>
      </c>
      <c r="E23" s="645"/>
      <c r="F23" s="74">
        <v>0.08</v>
      </c>
      <c r="G23" s="74">
        <v>1.165</v>
      </c>
      <c r="H23"/>
    </row>
    <row r="24" spans="1:8" ht="12.75">
      <c r="A24" s="51"/>
      <c r="B24" s="44" t="s">
        <v>40</v>
      </c>
      <c r="C24" s="45" t="s">
        <v>35</v>
      </c>
      <c r="D24" s="61">
        <v>0.07</v>
      </c>
      <c r="E24" s="646"/>
      <c r="F24" s="74">
        <v>0.06</v>
      </c>
      <c r="G24" s="74">
        <v>1.165</v>
      </c>
      <c r="H24"/>
    </row>
    <row r="25" spans="1:8" ht="63.75">
      <c r="A25" s="51">
        <v>4</v>
      </c>
      <c r="B25" s="48" t="s">
        <v>156</v>
      </c>
      <c r="C25" s="45"/>
      <c r="D25" s="61"/>
      <c r="E25" s="371"/>
      <c r="H25"/>
    </row>
    <row r="26" spans="1:8" ht="12.75">
      <c r="A26" s="51"/>
      <c r="B26" s="44" t="s">
        <v>158</v>
      </c>
      <c r="C26" s="45" t="s">
        <v>157</v>
      </c>
      <c r="D26" s="61">
        <v>97.3</v>
      </c>
      <c r="E26" s="644">
        <v>0.35</v>
      </c>
      <c r="H26"/>
    </row>
    <row r="27" spans="1:8" ht="12.75">
      <c r="A27" s="51"/>
      <c r="B27" s="44" t="s">
        <v>159</v>
      </c>
      <c r="C27" s="45" t="s">
        <v>157</v>
      </c>
      <c r="D27" s="61">
        <v>165</v>
      </c>
      <c r="E27" s="645"/>
      <c r="H27"/>
    </row>
    <row r="28" spans="1:8" ht="12.75">
      <c r="A28" s="51"/>
      <c r="B28" s="44" t="s">
        <v>160</v>
      </c>
      <c r="C28" s="45" t="s">
        <v>157</v>
      </c>
      <c r="D28" s="61">
        <v>240</v>
      </c>
      <c r="E28" s="646"/>
      <c r="H28"/>
    </row>
    <row r="29" spans="1:8" ht="38.25">
      <c r="A29" s="51">
        <v>5</v>
      </c>
      <c r="B29" s="48" t="s">
        <v>329</v>
      </c>
      <c r="C29" s="45"/>
      <c r="D29" s="61"/>
      <c r="E29" s="371"/>
      <c r="H29"/>
    </row>
    <row r="30" spans="1:8" ht="12.75">
      <c r="A30" s="51"/>
      <c r="B30" s="44" t="s">
        <v>299</v>
      </c>
      <c r="C30" s="45" t="s">
        <v>157</v>
      </c>
      <c r="D30" s="61">
        <v>5.5</v>
      </c>
      <c r="E30" s="371">
        <v>0.35</v>
      </c>
      <c r="H30"/>
    </row>
    <row r="31" spans="1:8" ht="38.25">
      <c r="A31" s="51">
        <v>6</v>
      </c>
      <c r="B31" s="48" t="s">
        <v>330</v>
      </c>
      <c r="C31" s="45"/>
      <c r="D31" s="61"/>
      <c r="E31" s="371"/>
      <c r="H31"/>
    </row>
    <row r="32" spans="1:8" ht="12.75">
      <c r="A32" s="51"/>
      <c r="B32" s="44" t="s">
        <v>162</v>
      </c>
      <c r="C32" s="45" t="s">
        <v>161</v>
      </c>
      <c r="D32" s="61">
        <v>5.5</v>
      </c>
      <c r="E32" s="647">
        <v>0.35</v>
      </c>
      <c r="H32"/>
    </row>
    <row r="33" spans="1:8" ht="12.75">
      <c r="A33" s="51"/>
      <c r="B33" s="44" t="s">
        <v>163</v>
      </c>
      <c r="C33" s="45" t="s">
        <v>161</v>
      </c>
      <c r="D33" s="61">
        <v>7</v>
      </c>
      <c r="E33" s="648"/>
      <c r="H33"/>
    </row>
    <row r="34" spans="1:8" ht="25.5">
      <c r="A34" s="51">
        <v>7</v>
      </c>
      <c r="B34" s="44" t="s">
        <v>288</v>
      </c>
      <c r="C34" s="45"/>
      <c r="D34" s="61"/>
      <c r="E34" s="371"/>
      <c r="H34"/>
    </row>
    <row r="35" spans="1:8" ht="12.75">
      <c r="A35" s="51"/>
      <c r="B35" s="44" t="s">
        <v>158</v>
      </c>
      <c r="C35" s="45" t="s">
        <v>157</v>
      </c>
      <c r="D35" s="61">
        <v>140</v>
      </c>
      <c r="E35" s="644">
        <v>0.35</v>
      </c>
      <c r="H35"/>
    </row>
    <row r="36" spans="1:8" ht="12.75">
      <c r="A36" s="51"/>
      <c r="B36" s="44" t="s">
        <v>159</v>
      </c>
      <c r="C36" s="45" t="s">
        <v>157</v>
      </c>
      <c r="D36" s="61">
        <v>250</v>
      </c>
      <c r="E36" s="645"/>
      <c r="H36"/>
    </row>
    <row r="37" spans="1:8" ht="12.75">
      <c r="A37" s="51"/>
      <c r="B37" s="44" t="s">
        <v>160</v>
      </c>
      <c r="C37" s="45" t="s">
        <v>157</v>
      </c>
      <c r="D37" s="61">
        <v>520</v>
      </c>
      <c r="E37" s="646"/>
      <c r="H37"/>
    </row>
    <row r="38" spans="1:8" ht="76.5">
      <c r="A38" s="51">
        <v>8</v>
      </c>
      <c r="B38" s="44" t="s">
        <v>354</v>
      </c>
      <c r="C38" s="45"/>
      <c r="D38" s="61"/>
      <c r="E38" s="371"/>
      <c r="H38"/>
    </row>
    <row r="39" spans="1:8" ht="12.75">
      <c r="A39" s="51"/>
      <c r="B39" s="44" t="s">
        <v>300</v>
      </c>
      <c r="C39" s="45" t="s">
        <v>157</v>
      </c>
      <c r="D39" s="61">
        <v>300</v>
      </c>
      <c r="E39" s="371">
        <v>0.7</v>
      </c>
      <c r="H39"/>
    </row>
    <row r="40" spans="1:8" ht="140.25">
      <c r="A40" s="51">
        <v>9</v>
      </c>
      <c r="B40" s="44" t="s">
        <v>368</v>
      </c>
      <c r="C40" s="45"/>
      <c r="D40" s="61"/>
      <c r="E40" s="371"/>
      <c r="H40"/>
    </row>
    <row r="41" spans="1:8" ht="12.75">
      <c r="A41" s="51"/>
      <c r="B41" s="44" t="s">
        <v>298</v>
      </c>
      <c r="C41" s="45" t="s">
        <v>35</v>
      </c>
      <c r="D41" s="61">
        <v>0.4</v>
      </c>
      <c r="E41" s="371">
        <v>0.48</v>
      </c>
      <c r="H41"/>
    </row>
    <row r="42" spans="1:8" ht="63.75">
      <c r="A42" s="51">
        <v>10</v>
      </c>
      <c r="B42" s="259" t="s">
        <v>418</v>
      </c>
      <c r="C42" s="288"/>
      <c r="D42" s="73"/>
      <c r="E42" s="73"/>
      <c r="F42" s="380"/>
      <c r="H42"/>
    </row>
    <row r="43" spans="1:8" ht="12.75">
      <c r="A43" s="51"/>
      <c r="B43" s="73" t="s">
        <v>347</v>
      </c>
      <c r="C43" s="45" t="str">
        <f>'E Elenco prezzi'!C$27</f>
        <v>cad.</v>
      </c>
      <c r="D43" s="380">
        <v>48</v>
      </c>
      <c r="E43" s="644">
        <v>0.45</v>
      </c>
      <c r="F43" s="380"/>
      <c r="H43"/>
    </row>
    <row r="44" spans="1:8" ht="12.75">
      <c r="A44" s="51"/>
      <c r="B44" s="73" t="s">
        <v>348</v>
      </c>
      <c r="C44" s="45" t="str">
        <f>'E Elenco prezzi'!C$27</f>
        <v>cad.</v>
      </c>
      <c r="D44" s="380">
        <v>95</v>
      </c>
      <c r="E44" s="645"/>
      <c r="F44" s="380"/>
      <c r="H44"/>
    </row>
    <row r="45" spans="1:8" ht="12.75">
      <c r="A45" s="51"/>
      <c r="B45" s="73" t="s">
        <v>349</v>
      </c>
      <c r="C45" s="45" t="str">
        <f>'E Elenco prezzi'!C$27</f>
        <v>cad.</v>
      </c>
      <c r="D45" s="380">
        <v>140</v>
      </c>
      <c r="E45" s="646"/>
      <c r="F45" s="380"/>
      <c r="H45"/>
    </row>
    <row r="46" spans="1:8" ht="12.75">
      <c r="A46" s="51">
        <v>11</v>
      </c>
      <c r="B46" s="455" t="s">
        <v>350</v>
      </c>
      <c r="C46" s="288"/>
      <c r="D46" s="380"/>
      <c r="E46" s="452"/>
      <c r="F46" s="456"/>
      <c r="H46"/>
    </row>
    <row r="47" spans="1:8" ht="89.25">
      <c r="A47" s="51"/>
      <c r="B47" s="455" t="s">
        <v>351</v>
      </c>
      <c r="C47" s="45" t="str">
        <f>'E Elenco prezzi'!C$27</f>
        <v>cad.</v>
      </c>
      <c r="D47" s="380">
        <v>48.5</v>
      </c>
      <c r="E47" s="644">
        <v>0.35</v>
      </c>
      <c r="F47" s="456"/>
      <c r="H47"/>
    </row>
    <row r="48" spans="1:8" ht="89.25">
      <c r="A48" s="51"/>
      <c r="B48" s="455" t="s">
        <v>352</v>
      </c>
      <c r="C48" s="45" t="str">
        <f>'E Elenco prezzi'!C$27</f>
        <v>cad.</v>
      </c>
      <c r="D48" s="380">
        <v>77</v>
      </c>
      <c r="E48" s="645"/>
      <c r="F48" s="456"/>
      <c r="H48"/>
    </row>
    <row r="49" spans="1:8" ht="89.25">
      <c r="A49" s="51"/>
      <c r="B49" s="455" t="s">
        <v>353</v>
      </c>
      <c r="C49" s="45" t="str">
        <f>'E Elenco prezzi'!C$27</f>
        <v>cad.</v>
      </c>
      <c r="D49" s="380">
        <v>105</v>
      </c>
      <c r="E49" s="646"/>
      <c r="F49" s="456"/>
      <c r="H49"/>
    </row>
    <row r="50" spans="1:8" ht="38.25">
      <c r="A50" s="51">
        <v>12</v>
      </c>
      <c r="B50" s="44" t="s">
        <v>374</v>
      </c>
      <c r="C50" s="45"/>
      <c r="D50" s="61"/>
      <c r="E50" s="371"/>
      <c r="H50"/>
    </row>
    <row r="51" spans="1:8" ht="12.75">
      <c r="A51" s="51"/>
      <c r="B51" s="44" t="s">
        <v>369</v>
      </c>
      <c r="C51" s="45" t="s">
        <v>157</v>
      </c>
      <c r="D51" s="61">
        <v>85</v>
      </c>
      <c r="E51" s="644">
        <v>0.1</v>
      </c>
      <c r="H51"/>
    </row>
    <row r="52" spans="1:8" ht="12.75">
      <c r="A52" s="51"/>
      <c r="B52" s="44" t="s">
        <v>370</v>
      </c>
      <c r="C52" s="45" t="s">
        <v>157</v>
      </c>
      <c r="D52" s="61">
        <v>105</v>
      </c>
      <c r="E52" s="645"/>
      <c r="H52"/>
    </row>
    <row r="53" spans="1:8" ht="12.75">
      <c r="A53" s="51"/>
      <c r="B53" s="44" t="s">
        <v>371</v>
      </c>
      <c r="C53" s="45" t="s">
        <v>157</v>
      </c>
      <c r="D53" s="61">
        <v>140</v>
      </c>
      <c r="E53" s="646"/>
      <c r="H53"/>
    </row>
    <row r="54" spans="1:8" ht="76.5">
      <c r="A54" s="51">
        <v>13</v>
      </c>
      <c r="B54" s="44" t="s">
        <v>414</v>
      </c>
      <c r="C54" s="45"/>
      <c r="D54" s="61"/>
      <c r="E54" s="452"/>
      <c r="H54"/>
    </row>
    <row r="55" spans="1:8" ht="12.75">
      <c r="A55" s="51"/>
      <c r="B55" s="44" t="s">
        <v>415</v>
      </c>
      <c r="C55" s="45" t="s">
        <v>416</v>
      </c>
      <c r="D55" s="61">
        <v>500</v>
      </c>
      <c r="E55" s="371">
        <v>0.7</v>
      </c>
      <c r="H55"/>
    </row>
    <row r="56" spans="1:8" ht="89.25">
      <c r="A56" s="51">
        <v>14</v>
      </c>
      <c r="B56" s="44" t="s">
        <v>326</v>
      </c>
      <c r="C56" s="45"/>
      <c r="D56" s="61"/>
      <c r="E56" s="371"/>
      <c r="H56"/>
    </row>
    <row r="57" spans="1:8" ht="12.75">
      <c r="A57" s="51"/>
      <c r="B57" s="44" t="s">
        <v>301</v>
      </c>
      <c r="C57" s="45" t="s">
        <v>157</v>
      </c>
      <c r="D57" s="61">
        <v>250</v>
      </c>
      <c r="E57" s="371">
        <v>1</v>
      </c>
      <c r="H57"/>
    </row>
    <row r="58" spans="1:7" ht="51.75" customHeight="1">
      <c r="A58" s="51">
        <v>15</v>
      </c>
      <c r="B58" s="60" t="s">
        <v>26</v>
      </c>
      <c r="C58" s="49" t="s">
        <v>14</v>
      </c>
      <c r="D58" s="61">
        <v>25</v>
      </c>
      <c r="E58" s="371">
        <v>1</v>
      </c>
      <c r="G58" s="76"/>
    </row>
    <row r="59" spans="1:8" ht="51">
      <c r="A59" s="47">
        <v>16</v>
      </c>
      <c r="B59" s="60" t="s">
        <v>25</v>
      </c>
      <c r="C59" s="52" t="s">
        <v>14</v>
      </c>
      <c r="D59" s="63">
        <v>27.5</v>
      </c>
      <c r="E59" s="372">
        <v>1</v>
      </c>
      <c r="H59"/>
    </row>
    <row r="60" spans="1:8" ht="51">
      <c r="A60" s="51">
        <v>17</v>
      </c>
      <c r="B60" s="60" t="s">
        <v>310</v>
      </c>
      <c r="C60" s="52" t="s">
        <v>14</v>
      </c>
      <c r="D60" s="63">
        <v>30</v>
      </c>
      <c r="E60" s="372">
        <v>1</v>
      </c>
      <c r="H60"/>
    </row>
    <row r="61" spans="1:8" ht="12.75">
      <c r="A61" s="42" t="s">
        <v>11</v>
      </c>
      <c r="B61" s="639" t="s">
        <v>10</v>
      </c>
      <c r="C61" s="640"/>
      <c r="D61" s="641"/>
      <c r="E61" s="393"/>
      <c r="H61"/>
    </row>
    <row r="62" spans="1:8" ht="12.75">
      <c r="A62" s="12">
        <v>1</v>
      </c>
      <c r="B62" s="18" t="s">
        <v>15</v>
      </c>
      <c r="C62" s="46"/>
      <c r="D62" s="27"/>
      <c r="E62" s="392"/>
      <c r="H62"/>
    </row>
    <row r="63" spans="1:8" s="15" customFormat="1" ht="12.75">
      <c r="A63" s="14"/>
      <c r="B63" s="43"/>
      <c r="C63" s="43"/>
      <c r="D63" s="43"/>
      <c r="E63" s="394"/>
      <c r="F63" s="77"/>
      <c r="G63" s="78"/>
      <c r="H63" s="38"/>
    </row>
    <row r="64" spans="1:7" ht="12.75">
      <c r="A64" s="14"/>
      <c r="B64" s="19"/>
      <c r="C64" s="16"/>
      <c r="D64" s="17"/>
      <c r="E64" s="395"/>
      <c r="G64" s="76"/>
    </row>
    <row r="65" spans="1:7" ht="12.75">
      <c r="A65" s="14"/>
      <c r="B65" s="19"/>
      <c r="C65" s="16"/>
      <c r="D65" s="17"/>
      <c r="E65" s="395"/>
      <c r="G65" s="76"/>
    </row>
    <row r="66" spans="1:7" ht="12.75">
      <c r="A66" s="14"/>
      <c r="C66"/>
      <c r="D66"/>
      <c r="G66" s="76"/>
    </row>
    <row r="67" spans="1:7" ht="12.75">
      <c r="A67" s="14"/>
      <c r="B67" s="23"/>
      <c r="C67" s="17"/>
      <c r="D67" s="17"/>
      <c r="E67" s="395"/>
      <c r="G67" s="76"/>
    </row>
    <row r="68" spans="1:7" ht="12.75">
      <c r="A68" s="14"/>
      <c r="B68" s="15"/>
      <c r="C68" s="16"/>
      <c r="D68" s="17"/>
      <c r="E68" s="395"/>
      <c r="G68" s="76"/>
    </row>
    <row r="69" spans="1:7" ht="12.75">
      <c r="A69" s="14"/>
      <c r="B69" s="15"/>
      <c r="C69"/>
      <c r="D69" s="17"/>
      <c r="E69" s="395"/>
      <c r="G69" s="76"/>
    </row>
    <row r="70" spans="1:7" ht="12.75">
      <c r="A70" s="14"/>
      <c r="B70" s="15"/>
      <c r="C70"/>
      <c r="D70" s="17"/>
      <c r="E70" s="395"/>
      <c r="G70" s="76"/>
    </row>
    <row r="71" spans="1:7" ht="12.75">
      <c r="A71" s="14"/>
      <c r="B71" s="15"/>
      <c r="C71" s="22"/>
      <c r="D71" s="17"/>
      <c r="E71" s="395"/>
      <c r="G71" s="76"/>
    </row>
    <row r="72" spans="1:5" ht="12.75">
      <c r="A72" s="14"/>
      <c r="B72" s="15"/>
      <c r="C72" s="16"/>
      <c r="D72" s="17"/>
      <c r="E72" s="395"/>
    </row>
    <row r="73" ht="12.75">
      <c r="A73" s="14"/>
    </row>
    <row r="74" ht="12.75">
      <c r="A74" s="14"/>
    </row>
    <row r="75" ht="12.75">
      <c r="A75" s="14"/>
    </row>
    <row r="76" spans="1:8" s="15" customFormat="1" ht="12.75">
      <c r="A76" s="14"/>
      <c r="B76"/>
      <c r="C76" s="4"/>
      <c r="D76" s="2"/>
      <c r="E76" s="375"/>
      <c r="F76" s="77"/>
      <c r="G76" s="77"/>
      <c r="H76" s="38"/>
    </row>
    <row r="77" spans="1:8" s="15" customFormat="1" ht="12.75">
      <c r="A77" s="14"/>
      <c r="B77"/>
      <c r="C77" s="4"/>
      <c r="D77" s="2"/>
      <c r="E77" s="375"/>
      <c r="F77" s="77"/>
      <c r="G77" s="77"/>
      <c r="H77" s="38"/>
    </row>
    <row r="78" ht="12.75">
      <c r="A78" s="14"/>
    </row>
    <row r="79" spans="1:7" ht="12.75">
      <c r="A79" s="14"/>
      <c r="G79" s="76"/>
    </row>
    <row r="80" spans="1:7" ht="12.75">
      <c r="A80" s="14"/>
      <c r="G80" s="76"/>
    </row>
    <row r="81" spans="1:7" ht="12.75">
      <c r="A81" s="14"/>
      <c r="G81" s="76"/>
    </row>
    <row r="82" spans="1:7" ht="12.75">
      <c r="A82" s="14"/>
      <c r="G82" s="76"/>
    </row>
    <row r="83" spans="1:7" ht="12.75">
      <c r="A83" s="14"/>
      <c r="G83" s="76"/>
    </row>
    <row r="84" spans="1:7" ht="12.75">
      <c r="A84" s="14"/>
      <c r="G84" s="76"/>
    </row>
    <row r="85" spans="1:7" ht="12.75">
      <c r="A85" s="20"/>
      <c r="G85" s="76"/>
    </row>
    <row r="86" spans="1:7" ht="12.75">
      <c r="A86" s="14"/>
      <c r="G86" s="76"/>
    </row>
    <row r="87" spans="1:7" ht="12.75">
      <c r="A87" s="14"/>
      <c r="G87" s="76"/>
    </row>
    <row r="88" spans="1:7" ht="12.75">
      <c r="A88" s="14"/>
      <c r="G88" s="76"/>
    </row>
    <row r="89" spans="1:7" ht="12.75">
      <c r="A89" s="14"/>
      <c r="G89" s="76"/>
    </row>
    <row r="90" spans="1:7" ht="12.75">
      <c r="A90" s="14"/>
      <c r="G90" s="76"/>
    </row>
    <row r="91" spans="1:7" ht="12.75">
      <c r="A91" s="14"/>
      <c r="F91" s="79"/>
      <c r="G91" s="76"/>
    </row>
    <row r="92" spans="1:7" ht="12.75">
      <c r="A92" s="14"/>
      <c r="G92" s="76"/>
    </row>
    <row r="93" spans="1:7" ht="12.75">
      <c r="A93" s="14"/>
      <c r="G93" s="76"/>
    </row>
    <row r="94" spans="1:7" ht="12.75">
      <c r="A94" s="14"/>
      <c r="G94" s="76"/>
    </row>
    <row r="95" ht="12.75">
      <c r="A95" s="14"/>
    </row>
    <row r="96" spans="1:6" ht="12.75">
      <c r="A96" s="14"/>
      <c r="F96" s="77"/>
    </row>
    <row r="97" ht="12.75">
      <c r="A97" s="20"/>
    </row>
    <row r="98" spans="1:7" ht="12.75">
      <c r="A98" s="14"/>
      <c r="F98" s="77"/>
      <c r="G98" s="76"/>
    </row>
    <row r="99" spans="1:7" ht="12.75">
      <c r="A99" s="14"/>
      <c r="G99" s="76"/>
    </row>
    <row r="100" spans="1:7" ht="12.75">
      <c r="A100" s="14"/>
      <c r="F100" s="75"/>
      <c r="G100" s="76"/>
    </row>
    <row r="101" spans="1:7" ht="12.75">
      <c r="A101" s="14"/>
      <c r="G101" s="76"/>
    </row>
    <row r="102" spans="1:7" ht="12.75">
      <c r="A102" s="14"/>
      <c r="G102" s="76"/>
    </row>
    <row r="103" spans="1:8" s="6" customFormat="1" ht="12.75">
      <c r="A103" s="14"/>
      <c r="B103"/>
      <c r="C103" s="4"/>
      <c r="D103" s="2"/>
      <c r="E103" s="375"/>
      <c r="F103" s="74"/>
      <c r="G103" s="76"/>
      <c r="H103" s="25"/>
    </row>
    <row r="104" spans="1:7" ht="12.75">
      <c r="A104" s="14"/>
      <c r="G104" s="76"/>
    </row>
    <row r="105" spans="1:7" ht="12.75">
      <c r="A105" s="14"/>
      <c r="F105" s="75"/>
      <c r="G105" s="76"/>
    </row>
    <row r="106" spans="1:7" ht="12.75">
      <c r="A106" s="14"/>
      <c r="G106" s="76"/>
    </row>
    <row r="107" spans="1:7" ht="12.75">
      <c r="A107" s="14"/>
      <c r="G107" s="76"/>
    </row>
    <row r="108" spans="1:8" s="6" customFormat="1" ht="12.75">
      <c r="A108" s="14"/>
      <c r="B108"/>
      <c r="C108" s="4"/>
      <c r="D108" s="2"/>
      <c r="E108" s="375"/>
      <c r="F108" s="74"/>
      <c r="G108" s="76"/>
      <c r="H108" s="25"/>
    </row>
    <row r="109" spans="1:7" ht="12.75">
      <c r="A109" s="14"/>
      <c r="G109" s="76"/>
    </row>
    <row r="110" spans="1:7" ht="12.75">
      <c r="A110" s="14"/>
      <c r="G110" s="76"/>
    </row>
    <row r="111" spans="1:7" ht="12.75">
      <c r="A111" s="14"/>
      <c r="G111" s="76"/>
    </row>
    <row r="112" spans="1:7" ht="12.75">
      <c r="A112" s="20"/>
      <c r="G112" s="76"/>
    </row>
    <row r="113" spans="1:7" ht="12.75">
      <c r="A113" s="14"/>
      <c r="G113" s="76"/>
    </row>
    <row r="114" spans="1:7" ht="12.75">
      <c r="A114" s="14"/>
      <c r="F114" s="79"/>
      <c r="G114" s="76"/>
    </row>
    <row r="115" spans="1:7" ht="12.75">
      <c r="A115" s="14"/>
      <c r="G115" s="76"/>
    </row>
    <row r="116" spans="1:7" ht="12.75">
      <c r="A116" s="14"/>
      <c r="G116" s="76"/>
    </row>
    <row r="117" spans="1:7" ht="12.75">
      <c r="A117" s="14"/>
      <c r="G117" s="76"/>
    </row>
    <row r="118" spans="1:7" ht="12.75">
      <c r="A118" s="14"/>
      <c r="G118" s="79"/>
    </row>
    <row r="119" spans="1:6" ht="12.75">
      <c r="A119" s="14"/>
      <c r="F119" s="77"/>
    </row>
    <row r="120" ht="12.75">
      <c r="A120" s="20"/>
    </row>
    <row r="121" spans="1:8" s="36" customFormat="1" ht="12.75">
      <c r="A121" s="20"/>
      <c r="B121"/>
      <c r="C121" s="4"/>
      <c r="D121" s="2"/>
      <c r="E121" s="375"/>
      <c r="F121" s="74"/>
      <c r="G121" s="76"/>
      <c r="H121" s="37"/>
    </row>
    <row r="122" spans="1:8" s="3" customFormat="1" ht="12.75">
      <c r="A122" s="14"/>
      <c r="B122"/>
      <c r="C122" s="4"/>
      <c r="D122" s="2"/>
      <c r="E122" s="375"/>
      <c r="F122" s="74"/>
      <c r="G122" s="76"/>
      <c r="H122" s="26"/>
    </row>
    <row r="123" spans="1:8" s="3" customFormat="1" ht="12.75">
      <c r="A123" s="14"/>
      <c r="B123"/>
      <c r="C123" s="4"/>
      <c r="D123" s="2"/>
      <c r="E123" s="375"/>
      <c r="F123" s="74"/>
      <c r="G123" s="76"/>
      <c r="H123" s="26"/>
    </row>
    <row r="124" spans="1:8" s="3" customFormat="1" ht="12.75">
      <c r="A124" s="14"/>
      <c r="B124"/>
      <c r="C124" s="4"/>
      <c r="D124" s="2"/>
      <c r="E124" s="375"/>
      <c r="F124" s="74"/>
      <c r="G124" s="76"/>
      <c r="H124" s="26"/>
    </row>
    <row r="125" spans="1:8" s="3" customFormat="1" ht="12.75">
      <c r="A125" s="14"/>
      <c r="B125"/>
      <c r="C125" s="4"/>
      <c r="D125" s="2"/>
      <c r="E125" s="375"/>
      <c r="F125" s="74"/>
      <c r="G125" s="76"/>
      <c r="H125" s="26"/>
    </row>
    <row r="126" spans="1:8" s="3" customFormat="1" ht="12.75">
      <c r="A126" s="14"/>
      <c r="B126"/>
      <c r="C126" s="4"/>
      <c r="D126" s="2"/>
      <c r="E126" s="375"/>
      <c r="F126" s="74"/>
      <c r="G126" s="76"/>
      <c r="H126" s="26"/>
    </row>
    <row r="127" spans="1:8" s="3" customFormat="1" ht="12.75">
      <c r="A127" s="14"/>
      <c r="B127"/>
      <c r="C127" s="4"/>
      <c r="D127" s="2"/>
      <c r="E127" s="375"/>
      <c r="F127" s="74"/>
      <c r="G127" s="76"/>
      <c r="H127" s="26"/>
    </row>
    <row r="128" spans="1:8" s="3" customFormat="1" ht="12.75">
      <c r="A128" s="14"/>
      <c r="B128"/>
      <c r="C128" s="4"/>
      <c r="D128" s="2"/>
      <c r="E128" s="375"/>
      <c r="F128" s="74"/>
      <c r="G128" s="76"/>
      <c r="H128" s="26"/>
    </row>
    <row r="129" spans="1:8" s="3" customFormat="1" ht="12.75">
      <c r="A129" s="14"/>
      <c r="B129"/>
      <c r="C129" s="4"/>
      <c r="D129" s="2"/>
      <c r="E129" s="375"/>
      <c r="F129" s="74"/>
      <c r="G129" s="76"/>
      <c r="H129" s="26"/>
    </row>
    <row r="130" spans="1:8" s="3" customFormat="1" ht="15.75" customHeight="1">
      <c r="A130" s="14"/>
      <c r="B130"/>
      <c r="C130" s="4"/>
      <c r="D130" s="2"/>
      <c r="E130" s="375"/>
      <c r="F130" s="74"/>
      <c r="G130" s="80"/>
      <c r="H130" s="26"/>
    </row>
    <row r="131" spans="1:8" s="3" customFormat="1" ht="15" customHeight="1">
      <c r="A131" s="14"/>
      <c r="B131"/>
      <c r="C131" s="4"/>
      <c r="D131" s="2"/>
      <c r="E131" s="375"/>
      <c r="F131" s="77"/>
      <c r="G131" s="80"/>
      <c r="H131" s="26"/>
    </row>
    <row r="132" spans="1:8" s="3" customFormat="1" ht="12.75">
      <c r="A132" s="14"/>
      <c r="B132"/>
      <c r="C132" s="4"/>
      <c r="D132" s="2"/>
      <c r="E132" s="375"/>
      <c r="F132" s="74"/>
      <c r="G132" s="80"/>
      <c r="H132" s="26"/>
    </row>
    <row r="133" spans="1:8" s="3" customFormat="1" ht="12.75">
      <c r="A133" s="14"/>
      <c r="B133"/>
      <c r="C133" s="4"/>
      <c r="D133" s="2"/>
      <c r="E133" s="375"/>
      <c r="F133" s="74"/>
      <c r="G133" s="76"/>
      <c r="H133" s="26"/>
    </row>
    <row r="134" spans="1:8" s="34" customFormat="1" ht="12.75">
      <c r="A134" s="14"/>
      <c r="B134"/>
      <c r="C134" s="4"/>
      <c r="D134" s="2"/>
      <c r="E134" s="375"/>
      <c r="F134" s="74"/>
      <c r="G134" s="76"/>
      <c r="H134" s="35"/>
    </row>
    <row r="135" spans="1:7" ht="12.75">
      <c r="A135" s="14"/>
      <c r="G135" s="76"/>
    </row>
    <row r="136" spans="1:7" ht="12.75">
      <c r="A136" s="14"/>
      <c r="G136" s="76"/>
    </row>
    <row r="137" spans="1:7" ht="12.75">
      <c r="A137" s="14"/>
      <c r="G137" s="76"/>
    </row>
    <row r="138" spans="1:7" ht="12.75">
      <c r="A138" s="14"/>
      <c r="G138" s="76"/>
    </row>
    <row r="139" spans="1:7" ht="12.75">
      <c r="A139" s="14"/>
      <c r="G139" s="76"/>
    </row>
    <row r="140" spans="1:7" ht="12.75">
      <c r="A140" s="14"/>
      <c r="G140" s="76"/>
    </row>
    <row r="141" spans="1:7" ht="12.75">
      <c r="A141" s="14"/>
      <c r="G141" s="76"/>
    </row>
    <row r="142" spans="1:8" s="3" customFormat="1" ht="12.75">
      <c r="A142" s="14"/>
      <c r="B142"/>
      <c r="C142" s="4"/>
      <c r="D142" s="2"/>
      <c r="E142" s="375"/>
      <c r="F142" s="74"/>
      <c r="G142" s="76"/>
      <c r="H142" s="26"/>
    </row>
    <row r="143" spans="1:7" ht="12.75">
      <c r="A143" s="14"/>
      <c r="G143" s="76"/>
    </row>
    <row r="144" spans="1:7" ht="12.75">
      <c r="A144" s="14"/>
      <c r="G144" s="76"/>
    </row>
    <row r="145" spans="1:8" s="3" customFormat="1" ht="12.75">
      <c r="A145" s="14"/>
      <c r="B145"/>
      <c r="C145" s="4"/>
      <c r="D145" s="2"/>
      <c r="E145" s="375"/>
      <c r="F145" s="74"/>
      <c r="G145" s="80"/>
      <c r="H145" s="26"/>
    </row>
    <row r="146" spans="1:7" ht="16.5" customHeight="1">
      <c r="A146" s="14"/>
      <c r="F146" s="77"/>
      <c r="G146" s="80"/>
    </row>
    <row r="147" spans="1:7" ht="12.75">
      <c r="A147" s="14"/>
      <c r="G147" s="80"/>
    </row>
    <row r="148" ht="12.75">
      <c r="G148" s="76"/>
    </row>
    <row r="149" ht="12.75">
      <c r="G149" s="76"/>
    </row>
    <row r="150" spans="7:8" ht="12.75">
      <c r="G150" s="76"/>
      <c r="H150"/>
    </row>
    <row r="151" spans="7:8" ht="12.75">
      <c r="G151" s="76"/>
      <c r="H151"/>
    </row>
    <row r="152" spans="7:8" ht="12.75">
      <c r="G152" s="76"/>
      <c r="H152"/>
    </row>
    <row r="153" spans="7:8" ht="12.75">
      <c r="G153" s="76"/>
      <c r="H153"/>
    </row>
    <row r="154" spans="7:8" ht="12.75">
      <c r="G154" s="76"/>
      <c r="H154"/>
    </row>
    <row r="155" ht="12.75">
      <c r="H155"/>
    </row>
    <row r="156" spans="6:8" ht="12.75">
      <c r="F156" s="77"/>
      <c r="H156"/>
    </row>
    <row r="157" ht="12.75">
      <c r="H157"/>
    </row>
    <row r="158" ht="12.75">
      <c r="H158"/>
    </row>
    <row r="159" ht="12.75">
      <c r="H159"/>
    </row>
    <row r="160" ht="12.75">
      <c r="H160"/>
    </row>
    <row r="161" ht="12.75">
      <c r="H161"/>
    </row>
    <row r="162" ht="12.75">
      <c r="H162"/>
    </row>
    <row r="163" ht="12.75">
      <c r="H163"/>
    </row>
    <row r="164" ht="12.75">
      <c r="H164"/>
    </row>
    <row r="165" ht="12.75">
      <c r="H165"/>
    </row>
    <row r="166" ht="12.75">
      <c r="H166"/>
    </row>
    <row r="167" spans="7:8" ht="12.75">
      <c r="G167" s="81"/>
      <c r="H167"/>
    </row>
    <row r="168" spans="7:8" ht="12.75">
      <c r="G168" s="81"/>
      <c r="H168"/>
    </row>
    <row r="169" ht="12.75">
      <c r="H169"/>
    </row>
    <row r="170" ht="12.75">
      <c r="H170"/>
    </row>
    <row r="171" ht="12.75">
      <c r="H171"/>
    </row>
    <row r="172" ht="12.75">
      <c r="H172"/>
    </row>
    <row r="184" ht="12.75">
      <c r="F184" s="77"/>
    </row>
  </sheetData>
  <sheetProtection/>
  <mergeCells count="10">
    <mergeCell ref="B61:D61"/>
    <mergeCell ref="E9:E10"/>
    <mergeCell ref="E15:E19"/>
    <mergeCell ref="E21:E24"/>
    <mergeCell ref="E26:E28"/>
    <mergeCell ref="E32:E33"/>
    <mergeCell ref="E35:E37"/>
    <mergeCell ref="E43:E45"/>
    <mergeCell ref="E47:E49"/>
    <mergeCell ref="E51:E53"/>
  </mergeCells>
  <printOptions horizontalCentered="1"/>
  <pageMargins left="0.5905511811023623" right="0.3937007874015748" top="0.5905511811023623" bottom="0.7874015748031497" header="0.4724409448818898" footer="0.5905511811023623"/>
  <pageSetup fitToHeight="0" fitToWidth="1" horizontalDpi="600" verticalDpi="600" orientation="portrait" paperSize="9" scale="79" r:id="rId2"/>
  <headerFooter alignWithMargins="0">
    <oddFooter>&amp;L&amp;8&amp;F &amp;A&amp;R&amp;P</oddFooter>
  </headerFooter>
  <drawing r:id="rId1"/>
</worksheet>
</file>

<file path=xl/worksheets/sheet15.xml><?xml version="1.0" encoding="utf-8"?>
<worksheet xmlns="http://schemas.openxmlformats.org/spreadsheetml/2006/main" xmlns:r="http://schemas.openxmlformats.org/officeDocument/2006/relationships">
  <dimension ref="A1:E9"/>
  <sheetViews>
    <sheetView zoomScalePageLayoutView="0" workbookViewId="0" topLeftCell="A1">
      <selection activeCell="C9" sqref="C9"/>
    </sheetView>
  </sheetViews>
  <sheetFormatPr defaultColWidth="9.140625" defaultRowHeight="12.75"/>
  <cols>
    <col min="1" max="1" width="67.00390625" style="0" bestFit="1" customWidth="1"/>
    <col min="2" max="2" width="5.421875" style="0" customWidth="1"/>
    <col min="3" max="3" width="6.140625" style="0" customWidth="1"/>
    <col min="4" max="4" width="10.140625" style="0" bestFit="1" customWidth="1"/>
    <col min="5" max="5" width="13.57421875" style="0" bestFit="1" customWidth="1"/>
  </cols>
  <sheetData>
    <row r="1" spans="1:5" ht="24.75" customHeight="1">
      <c r="A1" s="64" t="s">
        <v>27</v>
      </c>
      <c r="B1" s="64" t="s">
        <v>28</v>
      </c>
      <c r="C1" s="64" t="s">
        <v>29</v>
      </c>
      <c r="D1" s="64" t="s">
        <v>7</v>
      </c>
      <c r="E1" s="64" t="s">
        <v>2</v>
      </c>
    </row>
    <row r="2" spans="1:5" ht="24.75" customHeight="1">
      <c r="A2" s="65" t="s">
        <v>30</v>
      </c>
      <c r="B2" s="66" t="s">
        <v>31</v>
      </c>
      <c r="C2" s="66">
        <v>120</v>
      </c>
      <c r="D2" s="67">
        <v>1</v>
      </c>
      <c r="E2" s="239">
        <f>C2*D2</f>
        <v>120</v>
      </c>
    </row>
    <row r="3" spans="1:5" ht="24.75" customHeight="1">
      <c r="A3" s="65" t="s">
        <v>32</v>
      </c>
      <c r="B3" s="66" t="s">
        <v>31</v>
      </c>
      <c r="C3" s="66">
        <v>40</v>
      </c>
      <c r="D3" s="67">
        <v>20</v>
      </c>
      <c r="E3" s="239">
        <f aca="true" t="shared" si="0" ref="E3:E8">C3*D3</f>
        <v>800</v>
      </c>
    </row>
    <row r="4" spans="1:5" ht="24.75" customHeight="1">
      <c r="A4" s="65" t="s">
        <v>296</v>
      </c>
      <c r="B4" s="66" t="s">
        <v>14</v>
      </c>
      <c r="C4" s="66">
        <v>160</v>
      </c>
      <c r="D4" s="67">
        <v>20</v>
      </c>
      <c r="E4" s="239">
        <f t="shared" si="0"/>
        <v>3200</v>
      </c>
    </row>
    <row r="5" spans="1:5" ht="24.75" customHeight="1">
      <c r="A5" s="65" t="s">
        <v>33</v>
      </c>
      <c r="B5" s="66" t="s">
        <v>14</v>
      </c>
      <c r="C5" s="66">
        <v>40</v>
      </c>
      <c r="D5" s="67">
        <v>30</v>
      </c>
      <c r="E5" s="239">
        <f t="shared" si="0"/>
        <v>1200</v>
      </c>
    </row>
    <row r="6" spans="1:5" ht="24.75" customHeight="1">
      <c r="A6" s="65" t="s">
        <v>34</v>
      </c>
      <c r="B6" s="66" t="s">
        <v>14</v>
      </c>
      <c r="C6" s="66">
        <v>20</v>
      </c>
      <c r="D6" s="67">
        <v>30</v>
      </c>
      <c r="E6" s="239">
        <f t="shared" si="0"/>
        <v>600</v>
      </c>
    </row>
    <row r="7" spans="1:5" ht="24.75" customHeight="1">
      <c r="A7" s="65" t="s">
        <v>295</v>
      </c>
      <c r="B7" s="66" t="s">
        <v>31</v>
      </c>
      <c r="C7" s="66">
        <v>40</v>
      </c>
      <c r="D7" s="67">
        <v>60</v>
      </c>
      <c r="E7" s="239">
        <f t="shared" si="0"/>
        <v>2400</v>
      </c>
    </row>
    <row r="8" spans="1:5" ht="24.75" customHeight="1">
      <c r="A8" s="65" t="s">
        <v>36</v>
      </c>
      <c r="B8" s="66" t="s">
        <v>37</v>
      </c>
      <c r="C8" s="66">
        <v>4</v>
      </c>
      <c r="D8" s="67">
        <v>10</v>
      </c>
      <c r="E8" s="239">
        <f t="shared" si="0"/>
        <v>40</v>
      </c>
    </row>
    <row r="9" ht="24.75" customHeight="1">
      <c r="E9" s="68">
        <f>SUM(E2:E8)</f>
        <v>8360</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4:I77"/>
  <sheetViews>
    <sheetView showGridLines="0" zoomScale="120" zoomScaleNormal="120" zoomScaleSheetLayoutView="70" zoomScalePageLayoutView="0" workbookViewId="0" topLeftCell="A40">
      <selection activeCell="F59" sqref="F59"/>
    </sheetView>
  </sheetViews>
  <sheetFormatPr defaultColWidth="9.140625" defaultRowHeight="12.75"/>
  <cols>
    <col min="1" max="1" width="4.28125" style="5" customWidth="1"/>
    <col min="2" max="2" width="85.8515625" style="0" customWidth="1"/>
    <col min="3" max="3" width="7.8515625" style="285" customWidth="1"/>
    <col min="4" max="4" width="13.57421875" style="0" customWidth="1"/>
    <col min="5" max="5" width="17.00390625" style="0" customWidth="1"/>
    <col min="6" max="6" width="19.57421875" style="225" bestFit="1" customWidth="1"/>
    <col min="7" max="7" width="11.7109375" style="396" customWidth="1"/>
    <col min="8" max="8" width="15.28125" style="405" customWidth="1"/>
    <col min="9" max="9" width="15.28125" style="0" customWidth="1"/>
  </cols>
  <sheetData>
    <row r="1" ht="19.5" customHeight="1"/>
    <row r="2" ht="12.75"/>
    <row r="3" ht="12.75"/>
    <row r="4" spans="6:7" ht="15.75">
      <c r="F4" s="226"/>
      <c r="G4" s="397"/>
    </row>
    <row r="7" ht="13.5" thickBot="1"/>
    <row r="8" spans="1:9" s="379" customFormat="1" ht="12.75">
      <c r="A8" s="377" t="s">
        <v>0</v>
      </c>
      <c r="B8" s="378"/>
      <c r="C8" s="536" t="s">
        <v>28</v>
      </c>
      <c r="D8" s="536" t="s">
        <v>6</v>
      </c>
      <c r="E8" s="536" t="s">
        <v>303</v>
      </c>
      <c r="F8" s="534" t="s">
        <v>166</v>
      </c>
      <c r="G8" s="520" t="s">
        <v>332</v>
      </c>
      <c r="H8" s="520" t="s">
        <v>333</v>
      </c>
      <c r="I8" s="520" t="s">
        <v>334</v>
      </c>
    </row>
    <row r="9" spans="1:9" s="374" customFormat="1" ht="40.5" customHeight="1" thickBot="1">
      <c r="A9" s="373" t="s">
        <v>3</v>
      </c>
      <c r="B9" s="10" t="s">
        <v>4</v>
      </c>
      <c r="C9" s="537"/>
      <c r="D9" s="537"/>
      <c r="E9" s="537"/>
      <c r="F9" s="535"/>
      <c r="G9" s="521"/>
      <c r="H9" s="521"/>
      <c r="I9" s="521"/>
    </row>
    <row r="10" spans="1:9" s="6" customFormat="1" ht="12.75">
      <c r="A10" s="350"/>
      <c r="B10" s="41" t="s">
        <v>324</v>
      </c>
      <c r="C10" s="286"/>
      <c r="D10" s="41"/>
      <c r="E10" s="41"/>
      <c r="F10" s="383"/>
      <c r="G10" s="398"/>
      <c r="H10" s="406"/>
      <c r="I10" s="386"/>
    </row>
    <row r="11" spans="1:9" ht="38.25">
      <c r="A11" s="352">
        <f>'E Elenco prezzi'!A$12</f>
        <v>1</v>
      </c>
      <c r="B11" s="70" t="str">
        <f>'E Elenco prezzi'!$B$12</f>
        <v>Rigenerazione dei tappeti erbosi con mezzi meccanici, operazione consistente in una fessurazione e/o bucatura del cotico, asportazione feltro, passaggio con rete metallica, semina meccanica con miscuglio apposito per rigenerazione con 30 g/mq di seme, esclusa irrigazione:</v>
      </c>
      <c r="C11" s="287"/>
      <c r="D11" s="70"/>
      <c r="E11" s="70"/>
      <c r="F11" s="380"/>
      <c r="G11" s="399"/>
      <c r="H11" s="407"/>
      <c r="I11" s="387"/>
    </row>
    <row r="12" spans="1:9" ht="12.75">
      <c r="A12" s="352"/>
      <c r="B12" s="73" t="str">
        <f>'E Elenco prezzi'!$B$13</f>
        <v>per superfici di dimensione varie e sparse</v>
      </c>
      <c r="C12" s="288" t="str">
        <f>'E Elenco prezzi'!C$13</f>
        <v>mq</v>
      </c>
      <c r="D12" s="284">
        <v>500</v>
      </c>
      <c r="E12" s="258">
        <f>'E Elenco prezzi'!$D$13</f>
        <v>2</v>
      </c>
      <c r="F12" s="380">
        <f>E12*D12</f>
        <v>1000</v>
      </c>
      <c r="G12" s="384">
        <f>'E Elenco prezzi'!E13</f>
        <v>0.15</v>
      </c>
      <c r="H12" s="408">
        <f>F12/F$48</f>
        <v>0.005246360858642585</v>
      </c>
      <c r="I12" s="517">
        <f>(G12*H12)+(G14*H14)+(G16*H16)+(G18*H18)+(G20*H20)+(G22*H22)+(G24*H24)+(G26*H26)+(G28*H28)+(G34*H34)+(G40*H40)+(G42*H42)+(G44*H44)+(G46*H46)+(G30*H30)+(G32*H32)+(G38*H38)/100</f>
        <v>0.4780033685875772</v>
      </c>
    </row>
    <row r="13" spans="1:9" ht="25.5">
      <c r="A13" s="352">
        <f>'E Elenco prezzi'!A$14</f>
        <v>2</v>
      </c>
      <c r="B13" s="44" t="str">
        <f>'E Elenco prezzi'!B$14</f>
        <v>Asportazione delle foglie dai tappeti da eseguirsi a mano e con macchina aspiratrice/soffiatrice, compresi carico e trasporto a centri smaltimento, compreso onere di smaltimento</v>
      </c>
      <c r="C13" s="289"/>
      <c r="D13" s="44"/>
      <c r="E13" s="44"/>
      <c r="F13" s="380"/>
      <c r="G13" s="400"/>
      <c r="H13" s="409"/>
      <c r="I13" s="518"/>
    </row>
    <row r="14" spans="1:9" ht="12.75">
      <c r="A14" s="352"/>
      <c r="B14" s="73" t="s">
        <v>302</v>
      </c>
      <c r="C14" s="288" t="str">
        <f>'E Elenco prezzi'!C$15</f>
        <v>mq</v>
      </c>
      <c r="D14" s="73"/>
      <c r="E14" s="73"/>
      <c r="F14" s="380">
        <f>'RACCOLTA FOGLIE'!$G$40</f>
        <v>12566.9164</v>
      </c>
      <c r="G14" s="400">
        <f>'E Elenco prezzi'!E15</f>
        <v>0.51</v>
      </c>
      <c r="H14" s="410">
        <f>F14/F$48</f>
        <v>0.06593057831479358</v>
      </c>
      <c r="I14" s="518"/>
    </row>
    <row r="15" spans="1:9" ht="76.5">
      <c r="A15" s="352">
        <f>'E Elenco prezzi'!A$20</f>
        <v>3</v>
      </c>
      <c r="B15" s="44" t="str">
        <f>'E Elenco prezzi'!B$20</f>
        <v>Taglio di tappeto erboso in parchi e giardini a bassa manutenzione, per qualsiasi altezza dell'erba e con qualsiasi andamento e pezzatura del terreno, con tosaerba a lama rotante, con altezza finale dell'erba &lt; 3 cm, compresa la rifinitura dei bordi, intorno ad aiuole, alberi, siepi,...; è altresì compresa la raccolta immediata e successivo carico, trasporto e smaltimento presso discarica autorizzata del materiale di risulta, e ogni altro onere per dare il lavoro finito a opera d'arte e secondo le indicazioni date dal Direttore all'esecuzione.</v>
      </c>
      <c r="C15" s="289"/>
      <c r="D15" s="44"/>
      <c r="E15" s="44"/>
      <c r="F15" s="380"/>
      <c r="G15" s="368"/>
      <c r="H15" s="407"/>
      <c r="I15" s="518"/>
    </row>
    <row r="16" spans="1:9" ht="12.75">
      <c r="A16" s="352"/>
      <c r="B16" s="73" t="s">
        <v>302</v>
      </c>
      <c r="C16" s="288" t="str">
        <f>'E Elenco prezzi'!C$17</f>
        <v>mq</v>
      </c>
      <c r="D16" s="73"/>
      <c r="E16" s="73"/>
      <c r="F16" s="380">
        <f>SFALCI!$G$40</f>
        <v>80019.99800000002</v>
      </c>
      <c r="G16" s="384">
        <v>0.5</v>
      </c>
      <c r="H16" s="408">
        <f>F16/F$48</f>
        <v>0.41981378541585807</v>
      </c>
      <c r="I16" s="518"/>
    </row>
    <row r="17" spans="1:9" ht="63.75">
      <c r="A17" s="352">
        <f>'E Elenco prezzi'!A$25</f>
        <v>4</v>
      </c>
      <c r="B17" s="48" t="str">
        <f>'E Elenco prezzi'!B$25</f>
        <v>Potatura di contenimento, diradamento e risanamento con rimonda di parti secche di piante ad alto fusto in filare o a gruppi con portamento libero, senza impedimenti di sorta sotto la proiezione della chioma, compresa pulitura dai ricacci della base e del tronco fino al primo palco, trattamento dei tagli eseguiti con prodotti disinfettanti, raccolta, asportazione e smaltimento del materiale di risulta, per piante di altezza varia a partire dagli 8 metri</v>
      </c>
      <c r="C17" s="289"/>
      <c r="D17" s="48"/>
      <c r="E17" s="48"/>
      <c r="F17" s="380"/>
      <c r="G17" s="400"/>
      <c r="H17" s="409"/>
      <c r="I17" s="518"/>
    </row>
    <row r="18" spans="1:9" ht="12.75">
      <c r="A18" s="352"/>
      <c r="B18" s="73" t="s">
        <v>302</v>
      </c>
      <c r="C18" s="288" t="str">
        <f>'E Elenco prezzi'!$C$26</f>
        <v>cad.</v>
      </c>
      <c r="D18" s="73"/>
      <c r="E18" s="73"/>
      <c r="F18" s="380">
        <f>'POTATURE ALBERI'!$F$73</f>
        <v>3358.4</v>
      </c>
      <c r="G18" s="370">
        <v>0.35</v>
      </c>
      <c r="H18" s="411">
        <f>F18/F$48</f>
        <v>0.01761937830766526</v>
      </c>
      <c r="I18" s="518"/>
    </row>
    <row r="19" spans="1:9" ht="38.25">
      <c r="A19" s="352">
        <f>'E Elenco prezzi'!A$29</f>
        <v>5</v>
      </c>
      <c r="B19" s="48" t="str">
        <f>'E Elenco prezzi'!B$29</f>
        <v>Potatura di contenimento e risanamento di macchie arbustive, per formazione di superfici continue, con raccolta ed asportazione del materiale di risulta ed il loro trasporto alle discariche, compreso l’onere di smaltimento presso le stesse: per altezze varie </v>
      </c>
      <c r="C19" s="289"/>
      <c r="D19" s="48"/>
      <c r="E19" s="48"/>
      <c r="F19" s="380"/>
      <c r="G19" s="368"/>
      <c r="H19" s="407"/>
      <c r="I19" s="518"/>
    </row>
    <row r="20" spans="1:9" ht="12.75">
      <c r="A20" s="352"/>
      <c r="B20" s="73" t="s">
        <v>302</v>
      </c>
      <c r="C20" s="288" t="str">
        <f>'E Elenco prezzi'!$C$26</f>
        <v>cad.</v>
      </c>
      <c r="D20" s="73"/>
      <c r="E20" s="73"/>
      <c r="F20" s="380">
        <f>'POTATURE ARBUSTI'!$I$72</f>
        <v>4367</v>
      </c>
      <c r="G20" s="384">
        <v>0.35</v>
      </c>
      <c r="H20" s="408">
        <f>F20/F$48</f>
        <v>0.02291085786969217</v>
      </c>
      <c r="I20" s="518"/>
    </row>
    <row r="21" spans="1:9" ht="38.25">
      <c r="A21" s="352">
        <f>'E Elenco prezzi'!A$31</f>
        <v>6</v>
      </c>
      <c r="B21" s="48" t="str">
        <f>'E Elenco prezzi'!B$31</f>
        <v>Potatura delle siepi sui tre lati in forma libera, intervento completo e comprensivo di ogni attrezzo, attrezzatura, mezzo meccanico necessario nonchè di raccolta, carico, trasporto e conferimento del materiale di risulta presso le discariche autorizzate, incluso di smaltimento:</v>
      </c>
      <c r="C21" s="289"/>
      <c r="D21" s="48"/>
      <c r="E21" s="48"/>
      <c r="F21" s="380"/>
      <c r="G21" s="384"/>
      <c r="H21" s="412"/>
      <c r="I21" s="518"/>
    </row>
    <row r="22" spans="1:9" ht="12.75">
      <c r="A22" s="352"/>
      <c r="B22" s="73" t="s">
        <v>302</v>
      </c>
      <c r="C22" s="288" t="str">
        <f>'E Elenco prezzi'!$C$32</f>
        <v>ml</v>
      </c>
      <c r="D22" s="73"/>
      <c r="E22" s="73"/>
      <c r="F22" s="380">
        <f>'POTATURE SIEPI'!$F$73</f>
        <v>18141</v>
      </c>
      <c r="G22" s="400">
        <v>0.35</v>
      </c>
      <c r="H22" s="410">
        <f>F22/F$48</f>
        <v>0.09517423233663513</v>
      </c>
      <c r="I22" s="518"/>
    </row>
    <row r="23" spans="1:9" ht="25.5">
      <c r="A23" s="352">
        <f>'E Elenco prezzi'!A$34</f>
        <v>7</v>
      </c>
      <c r="B23" s="44" t="str">
        <f>'E Elenco prezzi'!B$34</f>
        <v>Abbattimento controllato compreso ogni onere per asportazione e smaltimento materiale di risulta, per piante di altezza: per piante poste in parchi e giardini </v>
      </c>
      <c r="C23" s="289"/>
      <c r="D23" s="44"/>
      <c r="E23" s="44"/>
      <c r="F23" s="380"/>
      <c r="G23" s="370"/>
      <c r="H23" s="413"/>
      <c r="I23" s="518"/>
    </row>
    <row r="24" spans="1:9" ht="12.75">
      <c r="A24" s="352"/>
      <c r="B24" s="73" t="s">
        <v>302</v>
      </c>
      <c r="C24" s="288" t="str">
        <f>'E Elenco prezzi'!$C$26</f>
        <v>cad.</v>
      </c>
      <c r="D24" s="73"/>
      <c r="E24" s="73"/>
      <c r="F24" s="380">
        <f>'ABBATTIMENTI ALBERI_1'!$F$73</f>
        <v>4820</v>
      </c>
      <c r="G24" s="370">
        <v>0.35</v>
      </c>
      <c r="H24" s="411">
        <f>F24/F$48</f>
        <v>0.02528745933865726</v>
      </c>
      <c r="I24" s="518"/>
    </row>
    <row r="25" spans="1:9" ht="76.5">
      <c r="A25" s="352">
        <f>'E Elenco prezzi'!A$38</f>
        <v>8</v>
      </c>
      <c r="B25" s="259" t="str">
        <f>'E Elenco prezzi'!B$38</f>
        <v>Manutenzione di impianti di irrigazione automatica consistente in: intervento di riempimento ed accensione, programmazione stagionale, spegnimento e svuotamento; sono inoltre previsti tre controlli annuali di funzionamento e/o modifica della programmazione stagionale. Sono inclusi la ricerca di perdite sull'impianto, la sostituzione di guarnizioni e altra piccola minuteria,due ricambi degli erogatori per ogni impianto, se necessario, sono invece escluse le opere per la manutenzione in seguito a perdite che andranno conteggiate a parte.</v>
      </c>
      <c r="C25" s="290"/>
      <c r="D25" s="73"/>
      <c r="E25" s="73"/>
      <c r="F25" s="380"/>
      <c r="G25" s="368"/>
      <c r="H25" s="407"/>
      <c r="I25" s="518"/>
    </row>
    <row r="26" spans="1:9" ht="12.75">
      <c r="A26" s="352"/>
      <c r="B26" s="73" t="s">
        <v>302</v>
      </c>
      <c r="C26" s="288" t="str">
        <f>'E Elenco prezzi'!C$27</f>
        <v>cad.</v>
      </c>
      <c r="D26" s="73"/>
      <c r="E26" s="73"/>
      <c r="F26" s="380">
        <f>'IMPIANTI IRRIGAZIONE'!$I$9</f>
        <v>4800</v>
      </c>
      <c r="G26" s="384">
        <v>0.7</v>
      </c>
      <c r="H26" s="408">
        <f>F26/F$48</f>
        <v>0.02518253212148441</v>
      </c>
      <c r="I26" s="518"/>
    </row>
    <row r="27" spans="1:9" ht="140.25">
      <c r="A27" s="352">
        <f>'E Elenco prezzi'!A$40</f>
        <v>9</v>
      </c>
      <c r="B27" s="44" t="str">
        <f>'E Elenco prezzi'!B$40</f>
        <v>Diserbo delle zone esterne eseguito secondo quanto prescritto dal D.M. 22/01/2014, dal Decreto 9 agosto 2016, "Revoca di autorizzazioni all’immissione in commercio e modifica delle condizioni d’impiego di prodotti fitosanitari contenenti la sostanza attiva glifosate in attuazione del regolamento di esecuzione (UE) 2016/1313 della Commissione del 1° agosto 2016", e dalla Delibera Giunta regionale 6 marzo 2015 - n. X/3233 di Regione Lombardia, pubblicata su B.U.R.L. Serie Ordinaria - Giovedì 12 marzo 2015, compresa l'eradicazione e l'asporto della vegetazione di risulta, con la combinazione delle seguenti tecniche, da concordare con la D.E. in relazione alle condizioni delle aree sterne degli stabili, per garantire il miglio rirsultato in termini di pulizia immediata e durata dell'intervento: diserbo meccanico con decespugliatore a movimento controrotante e/o spazzole elimina erbacce, pirodiserbo con barra da diserbo termico ad infrarossi, diserbo a vapore, diserbo chimico (acido pelargonico, acido acetico, soluzione satura di acqua e sale,...),...</v>
      </c>
      <c r="C27" s="289"/>
      <c r="D27" s="73"/>
      <c r="E27" s="73"/>
      <c r="F27" s="380"/>
      <c r="G27" s="400"/>
      <c r="H27" s="409"/>
      <c r="I27" s="518"/>
    </row>
    <row r="28" spans="1:9" ht="12.75">
      <c r="A28" s="352">
        <f>'E Elenco prezzi'!A42</f>
        <v>10</v>
      </c>
      <c r="B28" s="73" t="s">
        <v>302</v>
      </c>
      <c r="C28" s="288" t="str">
        <f>'E Elenco prezzi'!$C$41</f>
        <v>mq</v>
      </c>
      <c r="D28" s="73"/>
      <c r="E28" s="73"/>
      <c r="F28" s="380">
        <f>DISERBO!$I$41</f>
        <v>51880</v>
      </c>
      <c r="G28" s="370">
        <v>0.48</v>
      </c>
      <c r="H28" s="411">
        <f>F28/F$48</f>
        <v>0.2721812013463773</v>
      </c>
      <c r="I28" s="518"/>
    </row>
    <row r="29" spans="1:9" ht="51">
      <c r="A29" s="352"/>
      <c r="B29" s="455" t="s">
        <v>346</v>
      </c>
      <c r="C29" s="288"/>
      <c r="D29" s="73"/>
      <c r="E29" s="73"/>
      <c r="F29" s="380"/>
      <c r="G29" s="370"/>
      <c r="H29" s="411"/>
      <c r="I29" s="518"/>
    </row>
    <row r="30" spans="1:9" ht="12.75">
      <c r="A30" s="352"/>
      <c r="B30" s="73" t="s">
        <v>302</v>
      </c>
      <c r="C30" s="288" t="str">
        <f>'E Elenco prezzi'!C$27</f>
        <v>cad.</v>
      </c>
      <c r="D30" s="73"/>
      <c r="E30" s="73"/>
      <c r="F30" s="380">
        <f>'LIEVO CEPPAIE'!F73:N73</f>
        <v>2184</v>
      </c>
      <c r="G30" s="384">
        <f>'E Elenco prezzi'!E43</f>
        <v>0.45</v>
      </c>
      <c r="H30" s="408">
        <f>F30/F$48</f>
        <v>0.011458052115275405</v>
      </c>
      <c r="I30" s="518"/>
    </row>
    <row r="31" spans="1:9" ht="12.75">
      <c r="A31" s="352">
        <f>'E Elenco prezzi'!A46</f>
        <v>11</v>
      </c>
      <c r="B31" s="73" t="str">
        <f>'E Elenco prezzi'!$B$46</f>
        <v>Messa a dimora di piante, compreso il trasporto, l'esecuzione dello scavo ed il reinterro:</v>
      </c>
      <c r="C31" s="288"/>
      <c r="D31" s="73"/>
      <c r="E31" s="73"/>
      <c r="F31" s="380"/>
      <c r="G31" s="384"/>
      <c r="H31" s="408"/>
      <c r="I31" s="518"/>
    </row>
    <row r="32" spans="1:9" ht="12.75">
      <c r="A32" s="352"/>
      <c r="B32" s="73" t="s">
        <v>302</v>
      </c>
      <c r="C32" s="288" t="str">
        <f>'E Elenco prezzi'!C$27</f>
        <v>cad.</v>
      </c>
      <c r="D32" s="73"/>
      <c r="E32" s="73"/>
      <c r="F32" s="380">
        <f>'MESSA DIMORA PIANTE'!F73:N73</f>
        <v>671</v>
      </c>
      <c r="G32" s="384">
        <f>'E Elenco prezzi'!E47</f>
        <v>0.35</v>
      </c>
      <c r="H32" s="408">
        <f>F32/F$48</f>
        <v>0.0035203081361491746</v>
      </c>
      <c r="I32" s="518"/>
    </row>
    <row r="33" spans="1:9" ht="38.25">
      <c r="A33" s="352">
        <f>'E Elenco prezzi'!A$50</f>
        <v>12</v>
      </c>
      <c r="B33" s="44" t="str">
        <f>'E Elenco prezzi'!B$50</f>
        <v>Fornitura di alberature ornamentali a foglia caduca con zolla secondo le specie indicate dalla D.E. (autoctone per la zona di Mantova) in corso d'opera con le modalità indicate nel capitolato tecnico allegato, con le seguenti circonferenze:</v>
      </c>
      <c r="C33" s="289"/>
      <c r="D33" s="73"/>
      <c r="E33" s="73"/>
      <c r="F33" s="380"/>
      <c r="G33" s="400"/>
      <c r="H33" s="409"/>
      <c r="I33" s="518"/>
    </row>
    <row r="34" spans="1:9" ht="12.75">
      <c r="A34" s="352"/>
      <c r="B34" s="44" t="str">
        <f>'E Elenco prezzi'!B51</f>
        <v>14-16 cm</v>
      </c>
      <c r="C34" s="288" t="str">
        <f>'E Elenco prezzi'!$C$53</f>
        <v>cad.</v>
      </c>
      <c r="D34" s="284">
        <v>5</v>
      </c>
      <c r="E34" s="258">
        <f>'E Elenco prezzi'!D51</f>
        <v>85</v>
      </c>
      <c r="F34" s="258">
        <f>D34*E34</f>
        <v>425</v>
      </c>
      <c r="G34" s="522">
        <f>'E Elenco prezzi'!E51</f>
        <v>0.1</v>
      </c>
      <c r="H34" s="525">
        <f>(F36+F35+F34)/F$48</f>
        <v>0.008656495416760265</v>
      </c>
      <c r="I34" s="518"/>
    </row>
    <row r="35" spans="1:9" ht="12.75">
      <c r="A35" s="352"/>
      <c r="B35" s="44" t="str">
        <f>'E Elenco prezzi'!B52</f>
        <v>16-18 cm</v>
      </c>
      <c r="C35" s="288" t="str">
        <f>'E Elenco prezzi'!$C$53</f>
        <v>cad.</v>
      </c>
      <c r="D35" s="284">
        <v>5</v>
      </c>
      <c r="E35" s="258">
        <f>'E Elenco prezzi'!D52</f>
        <v>105</v>
      </c>
      <c r="F35" s="258">
        <f>D35*E35</f>
        <v>525</v>
      </c>
      <c r="G35" s="523"/>
      <c r="H35" s="526"/>
      <c r="I35" s="518"/>
    </row>
    <row r="36" spans="1:9" ht="12.75">
      <c r="A36" s="352"/>
      <c r="B36" s="44" t="str">
        <f>'E Elenco prezzi'!B53</f>
        <v>18-20 cm</v>
      </c>
      <c r="C36" s="288" t="str">
        <f>'E Elenco prezzi'!$C$53</f>
        <v>cad.</v>
      </c>
      <c r="D36" s="284">
        <v>5</v>
      </c>
      <c r="E36" s="258">
        <f>'E Elenco prezzi'!D53</f>
        <v>140</v>
      </c>
      <c r="F36" s="258">
        <f>D36*E36</f>
        <v>700</v>
      </c>
      <c r="G36" s="524"/>
      <c r="H36" s="527"/>
      <c r="I36" s="518"/>
    </row>
    <row r="37" spans="1:9" ht="76.5">
      <c r="A37" s="352">
        <f>'E Elenco prezzi'!A54</f>
        <v>13</v>
      </c>
      <c r="B37" s="44" t="str">
        <f>'E Elenco prezzi'!B54</f>
        <v>Manutenzione eree esterne Ex caserma dei Carabinieri di Castiglione delle Stiviere eseguita tramite: rimozione di tutti i rampicanti dalle facciate dell'edificio, raccolta delle foglie, pulizia delle zone esterne da possibili rifuiti presenti, sfalcio delle aree verdi, diserbo chimico di tutte le aree esterne pavimentate, potatura se necessaria delle alberature presenti, controllo delle recinzioni ed eventuale chiusura con rete plastificata di possibili varchi presenti. E' compreso il trasporto e smaltimento del materiale di risulta di qualsiasi natura presso le pubbliche discariche.</v>
      </c>
      <c r="C37" s="288"/>
      <c r="D37" s="284"/>
      <c r="E37" s="258"/>
      <c r="F37" s="489"/>
      <c r="G37" s="370"/>
      <c r="H37" s="411"/>
      <c r="I37" s="518"/>
    </row>
    <row r="38" spans="1:9" ht="12.75">
      <c r="A38" s="352"/>
      <c r="B38" s="44" t="str">
        <f>'E Elenco prezzi'!B55</f>
        <v>ad intervento</v>
      </c>
      <c r="C38" s="288" t="str">
        <f>'E Elenco prezzi'!C55</f>
        <v>cad. </v>
      </c>
      <c r="D38" s="284">
        <v>2</v>
      </c>
      <c r="E38" s="258">
        <f>'E Elenco prezzi'!D55</f>
        <v>500</v>
      </c>
      <c r="F38" s="258">
        <f>D38*E38</f>
        <v>1000</v>
      </c>
      <c r="G38" s="370">
        <f>'E Elenco prezzi'!E55</f>
        <v>0.7</v>
      </c>
      <c r="H38" s="410">
        <f>F38/F$48</f>
        <v>0.005246360858642585</v>
      </c>
      <c r="I38" s="518"/>
    </row>
    <row r="39" spans="1:9" ht="89.25">
      <c r="A39" s="352">
        <f>'E Elenco prezzi'!A$56</f>
        <v>14</v>
      </c>
      <c r="B39" s="44" t="str">
        <f>'E Elenco prezzi'!B$56</f>
        <v>Controllo della stabilità delle alberature con metoldolgia visiva e strumentale e redazione di relazione tecnica da parte di agronomo iscritto all'albo nazionale ed in possesso di Certificazione di European Tree Technician (ETT). La verifica di stabilità andrà realizzata tramite metodo VTA (Visual Tree Assessment) e, se ritenuto necessario, con successive prove strumentali per la valutazione delle condizioni del legno interno (es. resistograph RESI, tomografo ARBOTOM,...), per prove di trazione (pulling test) e per valutare la tenuta radicale dell'albero (SIM - Static Integrated Methods). L'indagine andrà svolta secondo il protocollo S.I.A. sulla valutazione di stabilità degli alberi.</v>
      </c>
      <c r="C39" s="289"/>
      <c r="D39" s="73"/>
      <c r="E39" s="73"/>
      <c r="F39" s="380"/>
      <c r="G39" s="400"/>
      <c r="H39" s="409"/>
      <c r="I39" s="518"/>
    </row>
    <row r="40" spans="1:9" ht="12.75">
      <c r="A40" s="352"/>
      <c r="B40" s="44" t="s">
        <v>301</v>
      </c>
      <c r="C40" s="288" t="str">
        <f>'E Elenco prezzi'!$C$57</f>
        <v>cad.</v>
      </c>
      <c r="D40" s="284">
        <v>10</v>
      </c>
      <c r="E40" s="258">
        <f>'E Elenco prezzi'!D57</f>
        <v>250</v>
      </c>
      <c r="F40" s="380">
        <f>E40*D40</f>
        <v>2500</v>
      </c>
      <c r="G40" s="401">
        <v>1</v>
      </c>
      <c r="H40" s="410">
        <f>F40/F$48</f>
        <v>0.013115902146606464</v>
      </c>
      <c r="I40" s="518"/>
    </row>
    <row r="41" spans="1:9" ht="51.75" customHeight="1">
      <c r="A41" s="352">
        <f>'E Elenco prezzi'!A$58</f>
        <v>15</v>
      </c>
      <c r="B41" s="60" t="str">
        <f>'E Elenco prezzi'!B$58</f>
        <v>MANO D’OPERA - Prezzi comprensivi di spese generali ed utili, per prestazioni effettuate durante l’orario normale di lavoro. I prezzi comprendono: la retribuzione contrattuale, gli oneri di legge e di fatto gravanti sulla mano d’opera e l’uso della normale dotazione di attrezzi ed utensili di lavoro Operaio comune</v>
      </c>
      <c r="C41" s="291"/>
      <c r="D41" s="60"/>
      <c r="E41" s="60"/>
      <c r="F41" s="380"/>
      <c r="G41" s="384"/>
      <c r="H41" s="412"/>
      <c r="I41" s="518"/>
    </row>
    <row r="42" spans="1:9" ht="12.75">
      <c r="A42" s="352"/>
      <c r="B42" s="73" t="s">
        <v>311</v>
      </c>
      <c r="C42" s="292" t="str">
        <f>'E Elenco prezzi'!$C$58</f>
        <v>ore</v>
      </c>
      <c r="D42" s="247">
        <v>20</v>
      </c>
      <c r="E42" s="298">
        <f>'E Elenco prezzi'!$D$58</f>
        <v>25</v>
      </c>
      <c r="F42" s="380">
        <f>E42*D42</f>
        <v>500</v>
      </c>
      <c r="G42" s="400">
        <v>1</v>
      </c>
      <c r="H42" s="410">
        <f>F42/F$48</f>
        <v>0.0026231804293212926</v>
      </c>
      <c r="I42" s="518"/>
    </row>
    <row r="43" spans="1:9" ht="51">
      <c r="A43" s="354">
        <f>'E Elenco prezzi'!A$59</f>
        <v>16</v>
      </c>
      <c r="B43" s="60" t="str">
        <f>'E Elenco prezzi'!B$59</f>
        <v>MANO D’OPERA - Prezzi comprensivi di spese generali ed utili, per prestazioni effettuate durante l’orario normale di lavoro. I prezzi comprendono: la retribuzione contrattuale, gli oneri di legge e di fatto gravanti sulla mano d’opera e l’uso della normale dotazione di attrezzi ed utensili di lavoro Operaio qualificato</v>
      </c>
      <c r="C43" s="293"/>
      <c r="D43" s="248"/>
      <c r="E43" s="299"/>
      <c r="F43" s="381"/>
      <c r="G43" s="370"/>
      <c r="H43" s="413"/>
      <c r="I43" s="518"/>
    </row>
    <row r="44" spans="1:9" ht="12.75">
      <c r="A44" s="352"/>
      <c r="B44" s="73" t="s">
        <v>311</v>
      </c>
      <c r="C44" s="292" t="str">
        <f>'E Elenco prezzi'!$C$59</f>
        <v>ore</v>
      </c>
      <c r="D44" s="247">
        <v>20</v>
      </c>
      <c r="E44" s="298">
        <f>'E Elenco prezzi'!$D$59</f>
        <v>27.5</v>
      </c>
      <c r="F44" s="380">
        <f>E44*D44</f>
        <v>550</v>
      </c>
      <c r="G44" s="370">
        <v>1</v>
      </c>
      <c r="H44" s="411">
        <f>F44/F$48</f>
        <v>0.002885498472253422</v>
      </c>
      <c r="I44" s="518"/>
    </row>
    <row r="45" spans="1:9" ht="51">
      <c r="A45" s="352">
        <f>'E Elenco prezzi'!A$60</f>
        <v>17</v>
      </c>
      <c r="B45" s="60" t="str">
        <f>'E Elenco prezzi'!B$60</f>
        <v>MANO D’OPERA - Prezzi comprensivi di spese generali ed utili, per prestazioni effettuate durante l’orario normale di lavoro. I prezzi comprendono: la retribuzione contrattuale, gli oneri di legge e di fatto gravanti sulla mano d’opera e l’uso della normale dotazione di attrezzi ed utensili di lavoro Operaio specializzato</v>
      </c>
      <c r="C45" s="293"/>
      <c r="D45" s="248"/>
      <c r="E45" s="299"/>
      <c r="F45" s="385"/>
      <c r="G45" s="370"/>
      <c r="H45" s="413"/>
      <c r="I45" s="518"/>
    </row>
    <row r="46" spans="1:9" ht="12.75">
      <c r="A46" s="352"/>
      <c r="B46" s="73" t="s">
        <v>311</v>
      </c>
      <c r="C46" s="288" t="str">
        <f>'E Elenco prezzi'!$C$60</f>
        <v>ore</v>
      </c>
      <c r="D46" s="73">
        <v>20</v>
      </c>
      <c r="E46" s="258">
        <f>'E Elenco prezzi'!$D$60</f>
        <v>30</v>
      </c>
      <c r="F46" s="380">
        <f>E46*D46</f>
        <v>600</v>
      </c>
      <c r="G46" s="401">
        <v>1</v>
      </c>
      <c r="H46" s="410">
        <f>F46/F$48</f>
        <v>0.0031478165151855512</v>
      </c>
      <c r="I46" s="519"/>
    </row>
    <row r="47" spans="1:9" ht="12.75">
      <c r="A47" s="352"/>
      <c r="B47" s="238"/>
      <c r="C47" s="288"/>
      <c r="D47" s="73"/>
      <c r="E47" s="73"/>
      <c r="F47" s="227"/>
      <c r="G47" s="369"/>
      <c r="H47" s="407"/>
      <c r="I47" s="388"/>
    </row>
    <row r="48" spans="1:9" ht="12.75">
      <c r="A48" s="356" t="s">
        <v>9</v>
      </c>
      <c r="B48" s="531" t="s">
        <v>337</v>
      </c>
      <c r="C48" s="532"/>
      <c r="D48" s="532"/>
      <c r="E48" s="533"/>
      <c r="F48" s="381">
        <f>SUM(F11:F47)</f>
        <v>190608.31440000003</v>
      </c>
      <c r="G48" s="400"/>
      <c r="H48" s="409">
        <f>SUM(H12:H46)</f>
        <v>0.9999999999999999</v>
      </c>
      <c r="I48" s="389"/>
    </row>
    <row r="49" spans="1:9" ht="12.75">
      <c r="A49" s="357"/>
      <c r="B49" s="240"/>
      <c r="C49" s="311"/>
      <c r="D49" s="311"/>
      <c r="E49" s="311"/>
      <c r="F49" s="382"/>
      <c r="G49" s="402"/>
      <c r="H49" s="409"/>
      <c r="I49" s="389"/>
    </row>
    <row r="50" spans="1:9" ht="12.75">
      <c r="A50" s="358"/>
      <c r="B50" s="253" t="s">
        <v>339</v>
      </c>
      <c r="C50" s="312"/>
      <c r="D50" s="313"/>
      <c r="E50" s="313"/>
      <c r="F50" s="381"/>
      <c r="G50" s="508"/>
      <c r="H50" s="509"/>
      <c r="I50" s="510"/>
    </row>
    <row r="51" spans="1:9" ht="12.75">
      <c r="A51" s="356" t="s">
        <v>8</v>
      </c>
      <c r="B51" s="18" t="s">
        <v>15</v>
      </c>
      <c r="C51" s="294"/>
      <c r="D51" s="18"/>
      <c r="E51" s="18"/>
      <c r="F51" s="383">
        <f>OneriSicurezza!$E$9</f>
        <v>8360</v>
      </c>
      <c r="G51" s="511"/>
      <c r="H51" s="512"/>
      <c r="I51" s="513"/>
    </row>
    <row r="52" spans="1:9" ht="12.75">
      <c r="A52" s="359"/>
      <c r="B52" s="251"/>
      <c r="C52" s="295"/>
      <c r="D52" s="252"/>
      <c r="E52" s="252"/>
      <c r="F52" s="383"/>
      <c r="G52" s="511"/>
      <c r="H52" s="512"/>
      <c r="I52" s="513"/>
    </row>
    <row r="53" spans="1:9" s="15" customFormat="1" ht="12.75">
      <c r="A53" s="360" t="s">
        <v>11</v>
      </c>
      <c r="B53" s="56" t="s">
        <v>313</v>
      </c>
      <c r="C53" s="257"/>
      <c r="D53" s="254"/>
      <c r="E53" s="254"/>
      <c r="F53" s="55">
        <f>F48+F51</f>
        <v>198968.31440000003</v>
      </c>
      <c r="G53" s="511"/>
      <c r="H53" s="512"/>
      <c r="I53" s="513"/>
    </row>
    <row r="54" spans="1:9" ht="12.75">
      <c r="A54" s="360" t="s">
        <v>13</v>
      </c>
      <c r="B54" s="56" t="s">
        <v>314</v>
      </c>
      <c r="C54" s="59"/>
      <c r="D54" s="244"/>
      <c r="E54" s="244"/>
      <c r="F54" s="54">
        <f>F53*0.22-0.005</f>
        <v>43773.02416800001</v>
      </c>
      <c r="G54" s="511"/>
      <c r="H54" s="512"/>
      <c r="I54" s="513"/>
    </row>
    <row r="55" spans="1:9" ht="12.75">
      <c r="A55" s="356" t="s">
        <v>17</v>
      </c>
      <c r="B55" s="244" t="s">
        <v>366</v>
      </c>
      <c r="C55" s="59"/>
      <c r="D55" s="244"/>
      <c r="E55" s="244"/>
      <c r="F55" s="54">
        <v>5000</v>
      </c>
      <c r="G55" s="511"/>
      <c r="H55" s="512"/>
      <c r="I55" s="513"/>
    </row>
    <row r="56" spans="1:9" ht="25.5">
      <c r="A56" s="360" t="s">
        <v>18</v>
      </c>
      <c r="B56" s="50" t="s">
        <v>355</v>
      </c>
      <c r="C56" s="59"/>
      <c r="D56" s="245" t="s">
        <v>21</v>
      </c>
      <c r="E56" s="245"/>
      <c r="F56" s="54">
        <f>0.8*0.02*F53</f>
        <v>3183.4930304000004</v>
      </c>
      <c r="G56" s="511"/>
      <c r="H56" s="512"/>
      <c r="I56" s="513"/>
    </row>
    <row r="57" spans="1:9" ht="25.5">
      <c r="A57" s="360" t="s">
        <v>19</v>
      </c>
      <c r="B57" s="50" t="s">
        <v>355</v>
      </c>
      <c r="C57" s="59"/>
      <c r="D57" s="245" t="s">
        <v>22</v>
      </c>
      <c r="E57" s="245"/>
      <c r="F57" s="54">
        <f>0.2*0.02*F53</f>
        <v>795.8732576000001</v>
      </c>
      <c r="G57" s="511"/>
      <c r="H57" s="512"/>
      <c r="I57" s="513"/>
    </row>
    <row r="58" spans="1:9" ht="12.75">
      <c r="A58" s="360" t="s">
        <v>20</v>
      </c>
      <c r="B58" s="50" t="s">
        <v>16</v>
      </c>
      <c r="C58" s="59"/>
      <c r="D58" s="50"/>
      <c r="E58" s="50"/>
      <c r="F58" s="54">
        <v>225</v>
      </c>
      <c r="G58" s="511"/>
      <c r="H58" s="512"/>
      <c r="I58" s="513"/>
    </row>
    <row r="59" spans="1:9" ht="12.75">
      <c r="A59" s="360" t="s">
        <v>24</v>
      </c>
      <c r="B59" s="50" t="s">
        <v>420</v>
      </c>
      <c r="C59" s="59"/>
      <c r="D59" s="50"/>
      <c r="E59" s="50"/>
      <c r="F59" s="54">
        <v>2000</v>
      </c>
      <c r="G59" s="511"/>
      <c r="H59" s="512"/>
      <c r="I59" s="513"/>
    </row>
    <row r="60" spans="1:9" ht="12.75">
      <c r="A60" s="360" t="s">
        <v>317</v>
      </c>
      <c r="B60" s="50" t="s">
        <v>312</v>
      </c>
      <c r="C60" s="59"/>
      <c r="D60" s="50"/>
      <c r="E60" s="50"/>
      <c r="F60" s="54">
        <f>4805.18-3462.08-148.8-140</f>
        <v>1054.3000000000004</v>
      </c>
      <c r="G60" s="511"/>
      <c r="H60" s="512"/>
      <c r="I60" s="513"/>
    </row>
    <row r="61" spans="1:9" ht="12.75">
      <c r="A61" s="360" t="s">
        <v>367</v>
      </c>
      <c r="B61" s="56" t="s">
        <v>12</v>
      </c>
      <c r="C61" s="59"/>
      <c r="D61" s="244"/>
      <c r="E61" s="244"/>
      <c r="F61" s="55">
        <f>SUM(F54:F60)</f>
        <v>56031.69045600001</v>
      </c>
      <c r="G61" s="514"/>
      <c r="H61" s="515"/>
      <c r="I61" s="516"/>
    </row>
    <row r="62" spans="1:9" ht="12.75">
      <c r="A62" s="360"/>
      <c r="B62" s="15"/>
      <c r="C62" s="297"/>
      <c r="D62" s="15"/>
      <c r="E62" s="15"/>
      <c r="F62" s="228"/>
      <c r="G62" s="403"/>
      <c r="H62" s="414"/>
      <c r="I62" s="388"/>
    </row>
    <row r="63" spans="1:9" ht="20.25" customHeight="1" thickBot="1">
      <c r="A63" s="443" t="s">
        <v>419</v>
      </c>
      <c r="B63" s="528" t="s">
        <v>338</v>
      </c>
      <c r="C63" s="529"/>
      <c r="D63" s="529"/>
      <c r="E63" s="530"/>
      <c r="F63" s="444">
        <f>F53+F61</f>
        <v>255000.00485600004</v>
      </c>
      <c r="G63" s="445"/>
      <c r="H63" s="446"/>
      <c r="I63" s="447"/>
    </row>
    <row r="64" spans="1:9" s="69" customFormat="1" ht="20.25" customHeight="1" thickBot="1">
      <c r="A64" s="390"/>
      <c r="B64" s="300"/>
      <c r="C64" s="300"/>
      <c r="D64" s="300"/>
      <c r="E64" s="300"/>
      <c r="F64" s="301"/>
      <c r="G64" s="404"/>
      <c r="H64" s="415"/>
      <c r="I64" s="442"/>
    </row>
    <row r="65" spans="1:7" ht="12.75">
      <c r="A65" s="315"/>
      <c r="B65" s="318"/>
      <c r="C65" s="319"/>
      <c r="D65" s="316"/>
      <c r="E65" s="318"/>
      <c r="F65" s="317"/>
      <c r="G65" s="403"/>
    </row>
    <row r="66" spans="1:7" ht="12.75">
      <c r="A66" s="315"/>
      <c r="B66" s="318"/>
      <c r="C66" s="319"/>
      <c r="D66" s="316"/>
      <c r="E66" s="318"/>
      <c r="F66" s="317"/>
      <c r="G66" s="403"/>
    </row>
    <row r="67" spans="1:7" ht="12.75">
      <c r="A67" s="315"/>
      <c r="B67" s="318"/>
      <c r="C67" s="319"/>
      <c r="D67" s="316"/>
      <c r="E67" s="318"/>
      <c r="F67" s="317"/>
      <c r="G67" s="403"/>
    </row>
    <row r="68" ht="12.75">
      <c r="A68" s="14"/>
    </row>
    <row r="69" ht="12.75">
      <c r="A69" s="14"/>
    </row>
    <row r="70" ht="12.75">
      <c r="A70" s="14"/>
    </row>
    <row r="71" ht="12.75">
      <c r="A71" s="14"/>
    </row>
    <row r="72" spans="1:8" s="3" customFormat="1" ht="12.75">
      <c r="A72" s="14"/>
      <c r="B72"/>
      <c r="C72" s="285"/>
      <c r="D72"/>
      <c r="E72"/>
      <c r="F72" s="225"/>
      <c r="G72" s="396"/>
      <c r="H72" s="405"/>
    </row>
    <row r="73" ht="12.75">
      <c r="A73" s="14"/>
    </row>
    <row r="74" ht="12.75">
      <c r="A74" s="14"/>
    </row>
    <row r="75" spans="1:8" s="3" customFormat="1" ht="12.75">
      <c r="A75" s="14"/>
      <c r="B75"/>
      <c r="C75" s="285"/>
      <c r="D75"/>
      <c r="E75"/>
      <c r="F75" s="225"/>
      <c r="G75" s="396"/>
      <c r="H75" s="405"/>
    </row>
    <row r="76" ht="16.5" customHeight="1">
      <c r="A76" s="14"/>
    </row>
    <row r="77" ht="12.75">
      <c r="A77" s="14"/>
    </row>
  </sheetData>
  <sheetProtection/>
  <mergeCells count="13">
    <mergeCell ref="B63:E63"/>
    <mergeCell ref="B48:E48"/>
    <mergeCell ref="F8:F9"/>
    <mergeCell ref="D8:D9"/>
    <mergeCell ref="E8:E9"/>
    <mergeCell ref="C8:C9"/>
    <mergeCell ref="G50:I61"/>
    <mergeCell ref="I12:I46"/>
    <mergeCell ref="G8:G9"/>
    <mergeCell ref="H8:H9"/>
    <mergeCell ref="I8:I9"/>
    <mergeCell ref="G34:G36"/>
    <mergeCell ref="H34:H36"/>
  </mergeCells>
  <printOptions horizontalCentered="1"/>
  <pageMargins left="0.5905511811023623" right="0.3937007874015748" top="0.61" bottom="0.7874015748031497" header="0.46" footer="0.5905511811023623"/>
  <pageSetup fitToHeight="0" horizontalDpi="600" verticalDpi="600" orientation="portrait" paperSize="9" scale="48" r:id="rId2"/>
  <headerFooter alignWithMargins="0">
    <oddFooter>&amp;R&amp;P</oddFooter>
  </headerFooter>
  <drawing r:id="rId1"/>
</worksheet>
</file>

<file path=xl/worksheets/sheet4.xml><?xml version="1.0" encoding="utf-8"?>
<worksheet xmlns="http://schemas.openxmlformats.org/spreadsheetml/2006/main" xmlns:r="http://schemas.openxmlformats.org/officeDocument/2006/relationships">
  <dimension ref="B2:I48"/>
  <sheetViews>
    <sheetView zoomScale="70" zoomScaleNormal="70" zoomScalePageLayoutView="0" workbookViewId="0" topLeftCell="A1">
      <selection activeCell="D17" sqref="D17"/>
    </sheetView>
  </sheetViews>
  <sheetFormatPr defaultColWidth="9.140625" defaultRowHeight="12.75"/>
  <cols>
    <col min="2" max="2" width="12.57421875" style="82" customWidth="1"/>
    <col min="3" max="3" width="11.28125" style="82" customWidth="1"/>
    <col min="4" max="4" width="15.421875" style="82" bestFit="1" customWidth="1"/>
    <col min="5" max="5" width="19.140625" style="82" bestFit="1" customWidth="1"/>
    <col min="6" max="6" width="16.7109375" style="0" bestFit="1" customWidth="1"/>
    <col min="7" max="7" width="14.421875" style="0" customWidth="1"/>
    <col min="8" max="8" width="19.8515625" style="0" customWidth="1"/>
    <col min="9" max="9" width="14.8515625" style="0" bestFit="1" customWidth="1"/>
  </cols>
  <sheetData>
    <row r="1" ht="13.5" thickBot="1"/>
    <row r="2" spans="2:9" ht="89.25" customHeight="1" thickBot="1">
      <c r="B2" s="90">
        <v>2</v>
      </c>
      <c r="C2" s="542" t="str">
        <f>'E Elenco prezzi'!$B$20</f>
        <v>Taglio di tappeto erboso in parchi e giardini a bassa manutenzione, per qualsiasi altezza dell'erba e con qualsiasi andamento e pezzatura del terreno, con tosaerba a lama rotante, con altezza finale dell'erba &lt; 3 cm, compresa la rifinitura dei bordi, intorno ad aiuole, alberi, siepi,...; è altresì compresa la raccolta immediata e successivo carico, trasporto e smaltimento presso discarica autorizzata del materiale di risulta, e ogni altro onere per dare il lavoro finito a opera d'arte e secondo le indicazioni date dal Direttore all'esecuzione.</v>
      </c>
      <c r="D2" s="542"/>
      <c r="E2" s="542"/>
      <c r="F2" s="542"/>
      <c r="G2" s="542"/>
      <c r="H2" s="542"/>
      <c r="I2" s="543"/>
    </row>
    <row r="3" spans="2:9" ht="12.75">
      <c r="B3" s="550" t="s">
        <v>49</v>
      </c>
      <c r="C3" s="551" t="s">
        <v>50</v>
      </c>
      <c r="D3" s="551" t="s">
        <v>51</v>
      </c>
      <c r="E3" s="551" t="s">
        <v>52</v>
      </c>
      <c r="F3" s="553" t="s">
        <v>154</v>
      </c>
      <c r="G3" s="538" t="s">
        <v>53</v>
      </c>
      <c r="H3" s="538" t="s">
        <v>165</v>
      </c>
      <c r="I3" s="539" t="s">
        <v>166</v>
      </c>
    </row>
    <row r="4" spans="2:9" ht="12.75">
      <c r="B4" s="550"/>
      <c r="C4" s="551"/>
      <c r="D4" s="551"/>
      <c r="E4" s="551"/>
      <c r="F4" s="553"/>
      <c r="G4" s="538"/>
      <c r="H4" s="538"/>
      <c r="I4" s="540"/>
    </row>
    <row r="5" spans="2:9" ht="13.5" thickBot="1">
      <c r="B5" s="550"/>
      <c r="C5" s="552"/>
      <c r="D5" s="552"/>
      <c r="E5" s="552"/>
      <c r="F5" s="553"/>
      <c r="G5" s="538"/>
      <c r="H5" s="538"/>
      <c r="I5" s="541"/>
    </row>
    <row r="6" spans="2:9" ht="36">
      <c r="B6" s="262" t="s">
        <v>54</v>
      </c>
      <c r="C6" s="471" t="s">
        <v>169</v>
      </c>
      <c r="D6" s="472" t="s">
        <v>372</v>
      </c>
      <c r="E6" s="324" t="s">
        <v>373</v>
      </c>
      <c r="F6" s="416">
        <v>895</v>
      </c>
      <c r="G6" s="329">
        <v>10</v>
      </c>
      <c r="H6" s="330">
        <f>'E Elenco prezzi'!D22</f>
        <v>0.12</v>
      </c>
      <c r="I6" s="331">
        <f>G6*H6*F6</f>
        <v>1074</v>
      </c>
    </row>
    <row r="7" spans="2:9" ht="24">
      <c r="B7" s="266" t="s">
        <v>57</v>
      </c>
      <c r="C7" s="88" t="s">
        <v>55</v>
      </c>
      <c r="D7" s="342" t="s">
        <v>184</v>
      </c>
      <c r="E7" s="325" t="s">
        <v>56</v>
      </c>
      <c r="F7" s="418">
        <v>336.09</v>
      </c>
      <c r="G7" s="281">
        <v>10</v>
      </c>
      <c r="H7" s="87">
        <f>'E Elenco prezzi'!$D$21</f>
        <v>0.27</v>
      </c>
      <c r="I7" s="332">
        <f>G7*H7*F7</f>
        <v>907.443</v>
      </c>
    </row>
    <row r="8" spans="2:9" ht="24">
      <c r="B8" s="83" t="s">
        <v>60</v>
      </c>
      <c r="C8" s="84" t="s">
        <v>58</v>
      </c>
      <c r="D8" s="85" t="s">
        <v>185</v>
      </c>
      <c r="E8" s="325" t="s">
        <v>59</v>
      </c>
      <c r="F8" s="473">
        <v>1622.08</v>
      </c>
      <c r="G8" s="86">
        <v>10</v>
      </c>
      <c r="H8" s="87">
        <f>'E Elenco prezzi'!$D$22</f>
        <v>0.12</v>
      </c>
      <c r="I8" s="332">
        <f aca="true" t="shared" si="0" ref="I8:I39">G8*H8*F8</f>
        <v>1946.4959999999999</v>
      </c>
    </row>
    <row r="9" spans="2:9" ht="36">
      <c r="B9" s="266" t="s">
        <v>63</v>
      </c>
      <c r="C9" s="84" t="s">
        <v>61</v>
      </c>
      <c r="D9" s="341" t="s">
        <v>186</v>
      </c>
      <c r="E9" s="325" t="s">
        <v>62</v>
      </c>
      <c r="F9" s="473">
        <v>700</v>
      </c>
      <c r="G9" s="86">
        <v>10</v>
      </c>
      <c r="H9" s="87">
        <f>'E Elenco prezzi'!$D$22</f>
        <v>0.12</v>
      </c>
      <c r="I9" s="332">
        <f t="shared" si="0"/>
        <v>840</v>
      </c>
    </row>
    <row r="10" spans="2:9" ht="36">
      <c r="B10" s="266" t="s">
        <v>66</v>
      </c>
      <c r="C10" s="84" t="s">
        <v>64</v>
      </c>
      <c r="D10" s="342" t="s">
        <v>187</v>
      </c>
      <c r="E10" s="325" t="s">
        <v>65</v>
      </c>
      <c r="F10" s="473">
        <v>300</v>
      </c>
      <c r="G10" s="86">
        <v>10</v>
      </c>
      <c r="H10" s="87">
        <f>'E Elenco prezzi'!$D$21</f>
        <v>0.27</v>
      </c>
      <c r="I10" s="332">
        <f t="shared" si="0"/>
        <v>810</v>
      </c>
    </row>
    <row r="11" spans="2:9" ht="36">
      <c r="B11" s="83" t="s">
        <v>69</v>
      </c>
      <c r="C11" s="84" t="s">
        <v>67</v>
      </c>
      <c r="D11" s="342" t="s">
        <v>188</v>
      </c>
      <c r="E11" s="325" t="s">
        <v>68</v>
      </c>
      <c r="F11" s="418">
        <v>1176.23</v>
      </c>
      <c r="G11" s="86">
        <v>10</v>
      </c>
      <c r="H11" s="87">
        <f>'E Elenco prezzi'!$D$22</f>
        <v>0.12</v>
      </c>
      <c r="I11" s="332">
        <f t="shared" si="0"/>
        <v>1411.4759999999999</v>
      </c>
    </row>
    <row r="12" spans="2:9" ht="48">
      <c r="B12" s="266" t="s">
        <v>72</v>
      </c>
      <c r="C12" s="84" t="s">
        <v>70</v>
      </c>
      <c r="D12" s="342" t="s">
        <v>191</v>
      </c>
      <c r="E12" s="325" t="s">
        <v>71</v>
      </c>
      <c r="F12" s="473">
        <v>265.92</v>
      </c>
      <c r="G12" s="86">
        <v>10</v>
      </c>
      <c r="H12" s="87">
        <f>'E Elenco prezzi'!$D$21</f>
        <v>0.27</v>
      </c>
      <c r="I12" s="332">
        <f t="shared" si="0"/>
        <v>717.984</v>
      </c>
    </row>
    <row r="13" spans="2:9" ht="24">
      <c r="B13" s="266" t="s">
        <v>75</v>
      </c>
      <c r="C13" s="84" t="s">
        <v>73</v>
      </c>
      <c r="D13" s="342" t="s">
        <v>192</v>
      </c>
      <c r="E13" s="325" t="s">
        <v>74</v>
      </c>
      <c r="F13" s="417">
        <v>2239.47</v>
      </c>
      <c r="G13" s="86">
        <v>10</v>
      </c>
      <c r="H13" s="87">
        <f>'E Elenco prezzi'!$D$23</f>
        <v>0.09</v>
      </c>
      <c r="I13" s="332">
        <f t="shared" si="0"/>
        <v>2015.5229999999997</v>
      </c>
    </row>
    <row r="14" spans="2:9" ht="48">
      <c r="B14" s="83" t="s">
        <v>78</v>
      </c>
      <c r="C14" s="84" t="s">
        <v>76</v>
      </c>
      <c r="D14" s="342" t="s">
        <v>193</v>
      </c>
      <c r="E14" s="325" t="s">
        <v>77</v>
      </c>
      <c r="F14" s="474">
        <v>13677.36</v>
      </c>
      <c r="G14" s="86">
        <v>10</v>
      </c>
      <c r="H14" s="87">
        <f>'E Elenco prezzi'!$D$24</f>
        <v>0.07</v>
      </c>
      <c r="I14" s="332">
        <f t="shared" si="0"/>
        <v>9574.152000000002</v>
      </c>
    </row>
    <row r="15" spans="2:9" ht="36">
      <c r="B15" s="266" t="s">
        <v>81</v>
      </c>
      <c r="C15" s="84" t="s">
        <v>79</v>
      </c>
      <c r="D15" s="342" t="s">
        <v>194</v>
      </c>
      <c r="E15" s="325" t="s">
        <v>80</v>
      </c>
      <c r="F15" s="473">
        <v>1673.33</v>
      </c>
      <c r="G15" s="86">
        <v>10</v>
      </c>
      <c r="H15" s="87">
        <f>'E Elenco prezzi'!$D$22</f>
        <v>0.12</v>
      </c>
      <c r="I15" s="332">
        <f t="shared" si="0"/>
        <v>2007.9959999999999</v>
      </c>
    </row>
    <row r="16" spans="2:9" ht="36">
      <c r="B16" s="266" t="s">
        <v>84</v>
      </c>
      <c r="C16" s="84" t="s">
        <v>82</v>
      </c>
      <c r="D16" s="342" t="s">
        <v>195</v>
      </c>
      <c r="E16" s="325" t="s">
        <v>83</v>
      </c>
      <c r="F16" s="417">
        <v>8275.55</v>
      </c>
      <c r="G16" s="86">
        <v>10</v>
      </c>
      <c r="H16" s="87">
        <f>'E Elenco prezzi'!$D$24</f>
        <v>0.07</v>
      </c>
      <c r="I16" s="332">
        <f t="shared" si="0"/>
        <v>5792.885</v>
      </c>
    </row>
    <row r="17" spans="2:9" ht="36">
      <c r="B17" s="83" t="s">
        <v>87</v>
      </c>
      <c r="C17" s="84" t="s">
        <v>85</v>
      </c>
      <c r="D17" s="342" t="s">
        <v>390</v>
      </c>
      <c r="E17" s="325" t="s">
        <v>86</v>
      </c>
      <c r="F17" s="473">
        <v>5038.1</v>
      </c>
      <c r="G17" s="86">
        <v>10</v>
      </c>
      <c r="H17" s="87">
        <f>'E Elenco prezzi'!$D$24</f>
        <v>0.07</v>
      </c>
      <c r="I17" s="332">
        <f t="shared" si="0"/>
        <v>3526.6700000000005</v>
      </c>
    </row>
    <row r="18" spans="2:9" ht="48">
      <c r="B18" s="266" t="s">
        <v>90</v>
      </c>
      <c r="C18" s="88" t="s">
        <v>88</v>
      </c>
      <c r="D18" s="342" t="s">
        <v>199</v>
      </c>
      <c r="E18" s="325" t="s">
        <v>89</v>
      </c>
      <c r="F18" s="417">
        <v>4000</v>
      </c>
      <c r="G18" s="86">
        <v>10</v>
      </c>
      <c r="H18" s="87">
        <f>'E Elenco prezzi'!$D$24</f>
        <v>0.07</v>
      </c>
      <c r="I18" s="332">
        <f t="shared" si="0"/>
        <v>2800.0000000000005</v>
      </c>
    </row>
    <row r="19" spans="2:9" ht="48">
      <c r="B19" s="266" t="s">
        <v>93</v>
      </c>
      <c r="C19" s="88" t="s">
        <v>91</v>
      </c>
      <c r="D19" s="342" t="s">
        <v>206</v>
      </c>
      <c r="E19" s="325" t="s">
        <v>92</v>
      </c>
      <c r="F19" s="475">
        <v>8970.65</v>
      </c>
      <c r="G19" s="86">
        <v>10</v>
      </c>
      <c r="H19" s="87">
        <f>'E Elenco prezzi'!$D$24</f>
        <v>0.07</v>
      </c>
      <c r="I19" s="332">
        <f t="shared" si="0"/>
        <v>6279.455</v>
      </c>
    </row>
    <row r="20" spans="2:9" ht="24">
      <c r="B20" s="83" t="s">
        <v>96</v>
      </c>
      <c r="C20" s="88" t="s">
        <v>94</v>
      </c>
      <c r="D20" s="342" t="s">
        <v>209</v>
      </c>
      <c r="E20" s="325" t="s">
        <v>95</v>
      </c>
      <c r="F20" s="417">
        <v>1592.73</v>
      </c>
      <c r="G20" s="86">
        <v>10</v>
      </c>
      <c r="H20" s="87">
        <f>'E Elenco prezzi'!$D$22</f>
        <v>0.12</v>
      </c>
      <c r="I20" s="332">
        <f t="shared" si="0"/>
        <v>1911.2759999999998</v>
      </c>
    </row>
    <row r="21" spans="2:9" ht="36">
      <c r="B21" s="266" t="s">
        <v>99</v>
      </c>
      <c r="C21" s="88" t="s">
        <v>97</v>
      </c>
      <c r="D21" s="341" t="s">
        <v>211</v>
      </c>
      <c r="E21" s="325" t="s">
        <v>98</v>
      </c>
      <c r="F21" s="417">
        <v>5793.11</v>
      </c>
      <c r="G21" s="86">
        <v>10</v>
      </c>
      <c r="H21" s="87">
        <f>'E Elenco prezzi'!$D$24</f>
        <v>0.07</v>
      </c>
      <c r="I21" s="332">
        <f t="shared" si="0"/>
        <v>4055.177</v>
      </c>
    </row>
    <row r="22" spans="2:9" ht="36">
      <c r="B22" s="266" t="s">
        <v>102</v>
      </c>
      <c r="C22" s="88" t="s">
        <v>100</v>
      </c>
      <c r="D22" s="341" t="s">
        <v>216</v>
      </c>
      <c r="E22" s="325" t="s">
        <v>101</v>
      </c>
      <c r="F22" s="476">
        <v>154.51</v>
      </c>
      <c r="G22" s="86">
        <v>10</v>
      </c>
      <c r="H22" s="87">
        <f>'E Elenco prezzi'!$D$21</f>
        <v>0.27</v>
      </c>
      <c r="I22" s="332">
        <f t="shared" si="0"/>
        <v>417.177</v>
      </c>
    </row>
    <row r="23" spans="2:9" ht="24">
      <c r="B23" s="83" t="s">
        <v>105</v>
      </c>
      <c r="C23" s="88" t="s">
        <v>103</v>
      </c>
      <c r="D23" s="342" t="s">
        <v>219</v>
      </c>
      <c r="E23" s="325" t="s">
        <v>104</v>
      </c>
      <c r="F23" s="418">
        <v>6005.09</v>
      </c>
      <c r="G23" s="86">
        <v>10</v>
      </c>
      <c r="H23" s="87">
        <f>'E Elenco prezzi'!$D$24</f>
        <v>0.07</v>
      </c>
      <c r="I23" s="332">
        <f t="shared" si="0"/>
        <v>4203.563</v>
      </c>
    </row>
    <row r="24" spans="2:9" ht="24">
      <c r="B24" s="266" t="s">
        <v>108</v>
      </c>
      <c r="C24" s="84" t="s">
        <v>106</v>
      </c>
      <c r="D24" s="85" t="s">
        <v>319</v>
      </c>
      <c r="E24" s="325" t="s">
        <v>107</v>
      </c>
      <c r="F24" s="418">
        <v>161.32</v>
      </c>
      <c r="G24" s="86">
        <v>10</v>
      </c>
      <c r="H24" s="87">
        <f>'E Elenco prezzi'!$D$21</f>
        <v>0.27</v>
      </c>
      <c r="I24" s="332">
        <f t="shared" si="0"/>
        <v>435.564</v>
      </c>
    </row>
    <row r="25" spans="2:9" ht="36">
      <c r="B25" s="266" t="s">
        <v>111</v>
      </c>
      <c r="C25" s="84" t="s">
        <v>109</v>
      </c>
      <c r="D25" s="342" t="s">
        <v>221</v>
      </c>
      <c r="E25" s="325" t="s">
        <v>110</v>
      </c>
      <c r="F25" s="474">
        <v>6091.93</v>
      </c>
      <c r="G25" s="86">
        <v>10</v>
      </c>
      <c r="H25" s="87">
        <f>'E Elenco prezzi'!$D$24</f>
        <v>0.07</v>
      </c>
      <c r="I25" s="332">
        <f t="shared" si="0"/>
        <v>4264.351000000001</v>
      </c>
    </row>
    <row r="26" spans="2:9" ht="36">
      <c r="B26" s="83" t="s">
        <v>114</v>
      </c>
      <c r="C26" s="84" t="s">
        <v>112</v>
      </c>
      <c r="D26" s="342" t="s">
        <v>225</v>
      </c>
      <c r="E26" s="325" t="s">
        <v>113</v>
      </c>
      <c r="F26" s="474">
        <v>2475.97</v>
      </c>
      <c r="G26" s="86">
        <v>10</v>
      </c>
      <c r="H26" s="87">
        <f>'E Elenco prezzi'!$D$23</f>
        <v>0.09</v>
      </c>
      <c r="I26" s="332">
        <f t="shared" si="0"/>
        <v>2228.3729999999996</v>
      </c>
    </row>
    <row r="27" spans="2:9" ht="24">
      <c r="B27" s="266" t="s">
        <v>117</v>
      </c>
      <c r="C27" s="84" t="s">
        <v>115</v>
      </c>
      <c r="D27" s="342" t="s">
        <v>226</v>
      </c>
      <c r="E27" s="325" t="s">
        <v>116</v>
      </c>
      <c r="F27" s="474">
        <v>6436.04</v>
      </c>
      <c r="G27" s="86">
        <v>10</v>
      </c>
      <c r="H27" s="87">
        <f>'E Elenco prezzi'!$D$24</f>
        <v>0.07</v>
      </c>
      <c r="I27" s="332">
        <f t="shared" si="0"/>
        <v>4505.228</v>
      </c>
    </row>
    <row r="28" spans="2:9" ht="24">
      <c r="B28" s="266" t="s">
        <v>120</v>
      </c>
      <c r="C28" s="84" t="s">
        <v>118</v>
      </c>
      <c r="D28" s="342" t="s">
        <v>228</v>
      </c>
      <c r="E28" s="325" t="s">
        <v>119</v>
      </c>
      <c r="F28" s="417">
        <v>1363.03</v>
      </c>
      <c r="G28" s="86">
        <v>10</v>
      </c>
      <c r="H28" s="87">
        <f>'E Elenco prezzi'!$D$22</f>
        <v>0.12</v>
      </c>
      <c r="I28" s="332">
        <f t="shared" si="0"/>
        <v>1635.636</v>
      </c>
    </row>
    <row r="29" spans="2:9" ht="24">
      <c r="B29" s="83" t="s">
        <v>123</v>
      </c>
      <c r="C29" s="84" t="s">
        <v>121</v>
      </c>
      <c r="D29" s="342" t="s">
        <v>230</v>
      </c>
      <c r="E29" s="325" t="s">
        <v>122</v>
      </c>
      <c r="F29" s="474">
        <v>3096.94</v>
      </c>
      <c r="G29" s="86">
        <v>10</v>
      </c>
      <c r="H29" s="87">
        <f>'E Elenco prezzi'!$D$23</f>
        <v>0.09</v>
      </c>
      <c r="I29" s="332">
        <f t="shared" si="0"/>
        <v>2787.2459999999996</v>
      </c>
    </row>
    <row r="30" spans="2:9" ht="24">
      <c r="B30" s="266" t="s">
        <v>126</v>
      </c>
      <c r="C30" s="84" t="s">
        <v>124</v>
      </c>
      <c r="D30" s="85" t="s">
        <v>320</v>
      </c>
      <c r="E30" s="325" t="s">
        <v>125</v>
      </c>
      <c r="F30" s="474">
        <v>222.37</v>
      </c>
      <c r="G30" s="86">
        <v>10</v>
      </c>
      <c r="H30" s="87">
        <f>'E Elenco prezzi'!$D$21</f>
        <v>0.27</v>
      </c>
      <c r="I30" s="332">
        <f t="shared" si="0"/>
        <v>600.399</v>
      </c>
    </row>
    <row r="31" spans="2:9" ht="24">
      <c r="B31" s="266" t="s">
        <v>129</v>
      </c>
      <c r="C31" s="84" t="s">
        <v>127</v>
      </c>
      <c r="D31" s="342" t="s">
        <v>237</v>
      </c>
      <c r="E31" s="325" t="s">
        <v>128</v>
      </c>
      <c r="F31" s="417">
        <v>1837.57</v>
      </c>
      <c r="G31" s="86">
        <v>10</v>
      </c>
      <c r="H31" s="87">
        <f>'E Elenco prezzi'!$D$22</f>
        <v>0.12</v>
      </c>
      <c r="I31" s="332">
        <f t="shared" si="0"/>
        <v>2205.084</v>
      </c>
    </row>
    <row r="32" spans="2:9" ht="36">
      <c r="B32" s="83" t="s">
        <v>132</v>
      </c>
      <c r="C32" s="84" t="s">
        <v>130</v>
      </c>
      <c r="D32" s="342" t="s">
        <v>405</v>
      </c>
      <c r="E32" s="325" t="s">
        <v>131</v>
      </c>
      <c r="F32" s="474">
        <v>343.08</v>
      </c>
      <c r="G32" s="86">
        <v>10</v>
      </c>
      <c r="H32" s="87">
        <f>'E Elenco prezzi'!$D$21</f>
        <v>0.27</v>
      </c>
      <c r="I32" s="332">
        <f t="shared" si="0"/>
        <v>926.316</v>
      </c>
    </row>
    <row r="33" spans="2:9" ht="24">
      <c r="B33" s="266" t="s">
        <v>135</v>
      </c>
      <c r="C33" s="84" t="s">
        <v>133</v>
      </c>
      <c r="D33" s="85" t="s">
        <v>321</v>
      </c>
      <c r="E33" s="325" t="s">
        <v>134</v>
      </c>
      <c r="F33" s="473">
        <v>430.09</v>
      </c>
      <c r="G33" s="86">
        <v>10</v>
      </c>
      <c r="H33" s="87">
        <f>'E Elenco prezzi'!$D$21</f>
        <v>0.27</v>
      </c>
      <c r="I33" s="332">
        <f t="shared" si="0"/>
        <v>1161.243</v>
      </c>
    </row>
    <row r="34" spans="2:9" ht="36">
      <c r="B34" s="266" t="s">
        <v>138</v>
      </c>
      <c r="C34" s="88" t="s">
        <v>136</v>
      </c>
      <c r="D34" s="89" t="s">
        <v>322</v>
      </c>
      <c r="E34" s="325" t="s">
        <v>137</v>
      </c>
      <c r="F34" s="417">
        <v>1196.18</v>
      </c>
      <c r="G34" s="86">
        <v>10</v>
      </c>
      <c r="H34" s="87">
        <f>'E Elenco prezzi'!$D$22</f>
        <v>0.12</v>
      </c>
      <c r="I34" s="332">
        <f t="shared" si="0"/>
        <v>1435.416</v>
      </c>
    </row>
    <row r="35" spans="2:9" ht="24">
      <c r="B35" s="83" t="s">
        <v>141</v>
      </c>
      <c r="C35" s="84" t="s">
        <v>139</v>
      </c>
      <c r="D35" s="342" t="s">
        <v>245</v>
      </c>
      <c r="E35" s="325" t="s">
        <v>140</v>
      </c>
      <c r="F35" s="417">
        <v>3542.07</v>
      </c>
      <c r="G35" s="86">
        <v>10</v>
      </c>
      <c r="H35" s="87">
        <f>'E Elenco prezzi'!$D$22</f>
        <v>0.12</v>
      </c>
      <c r="I35" s="332">
        <f t="shared" si="0"/>
        <v>4250.484</v>
      </c>
    </row>
    <row r="36" spans="2:9" ht="24">
      <c r="B36" s="266" t="s">
        <v>144</v>
      </c>
      <c r="C36" s="88" t="s">
        <v>142</v>
      </c>
      <c r="D36" s="342" t="s">
        <v>375</v>
      </c>
      <c r="E36" s="325" t="s">
        <v>143</v>
      </c>
      <c r="F36" s="417">
        <v>1249.97</v>
      </c>
      <c r="G36" s="86">
        <v>10</v>
      </c>
      <c r="H36" s="87">
        <f>'E Elenco prezzi'!$D$22</f>
        <v>0.12</v>
      </c>
      <c r="I36" s="332">
        <f t="shared" si="0"/>
        <v>1499.964</v>
      </c>
    </row>
    <row r="37" spans="2:9" ht="24">
      <c r="B37" s="266" t="s">
        <v>147</v>
      </c>
      <c r="C37" s="84" t="s">
        <v>145</v>
      </c>
      <c r="D37" s="343" t="s">
        <v>248</v>
      </c>
      <c r="E37" s="325" t="s">
        <v>146</v>
      </c>
      <c r="F37" s="473">
        <v>228.91</v>
      </c>
      <c r="G37" s="86">
        <v>10</v>
      </c>
      <c r="H37" s="87">
        <f>'E Elenco prezzi'!$D$21</f>
        <v>0.27</v>
      </c>
      <c r="I37" s="332">
        <f t="shared" si="0"/>
        <v>618.057</v>
      </c>
    </row>
    <row r="38" spans="2:9" ht="24">
      <c r="B38" s="83" t="s">
        <v>150</v>
      </c>
      <c r="C38" s="88" t="s">
        <v>148</v>
      </c>
      <c r="D38" s="89" t="s">
        <v>252</v>
      </c>
      <c r="E38" s="325" t="s">
        <v>149</v>
      </c>
      <c r="F38" s="417">
        <v>227.44</v>
      </c>
      <c r="G38" s="86">
        <v>10</v>
      </c>
      <c r="H38" s="87">
        <f>'E Elenco prezzi'!$D$21</f>
        <v>0.27</v>
      </c>
      <c r="I38" s="332">
        <f t="shared" si="0"/>
        <v>614.0880000000001</v>
      </c>
    </row>
    <row r="39" spans="2:9" ht="24.75" thickBot="1">
      <c r="B39" s="282" t="s">
        <v>280</v>
      </c>
      <c r="C39" s="326" t="s">
        <v>151</v>
      </c>
      <c r="D39" s="327" t="s">
        <v>253</v>
      </c>
      <c r="E39" s="328" t="s">
        <v>152</v>
      </c>
      <c r="F39" s="419">
        <v>207.88</v>
      </c>
      <c r="G39" s="477">
        <v>10</v>
      </c>
      <c r="H39" s="334">
        <f>'E Elenco prezzi'!$D$21</f>
        <v>0.27</v>
      </c>
      <c r="I39" s="335">
        <f t="shared" si="0"/>
        <v>561.2760000000001</v>
      </c>
    </row>
    <row r="40" spans="2:9" ht="16.5" thickBot="1">
      <c r="B40" s="544" t="s">
        <v>153</v>
      </c>
      <c r="C40" s="545"/>
      <c r="D40" s="545"/>
      <c r="E40" s="546"/>
      <c r="F40" s="336">
        <f>SUM(F7:F39)</f>
        <v>90931.01000000002</v>
      </c>
      <c r="G40" s="547">
        <f>SUM(I6:I39)</f>
        <v>80019.99800000002</v>
      </c>
      <c r="H40" s="548"/>
      <c r="I40" s="549"/>
    </row>
    <row r="47" ht="12.75">
      <c r="B47" s="453"/>
    </row>
    <row r="48" ht="12.75">
      <c r="B48" s="453"/>
    </row>
  </sheetData>
  <sheetProtection/>
  <mergeCells count="11">
    <mergeCell ref="G3:G5"/>
    <mergeCell ref="H3:H5"/>
    <mergeCell ref="I3:I5"/>
    <mergeCell ref="C2:I2"/>
    <mergeCell ref="B40:E40"/>
    <mergeCell ref="G40:I40"/>
    <mergeCell ref="B3:B5"/>
    <mergeCell ref="C3:C5"/>
    <mergeCell ref="D3:D5"/>
    <mergeCell ref="E3:E5"/>
    <mergeCell ref="F3:F5"/>
  </mergeCells>
  <printOptions horizontalCentered="1"/>
  <pageMargins left="0.7874015748031497" right="0.7874015748031497" top="0.984251968503937" bottom="0.984251968503937" header="0.5118110236220472" footer="0.5118110236220472"/>
  <pageSetup horizontalDpi="600" verticalDpi="600" orientation="portrait" paperSize="9" scale="60" r:id="rId3"/>
  <legacyDrawing r:id="rId2"/>
</worksheet>
</file>

<file path=xl/worksheets/sheet5.xml><?xml version="1.0" encoding="utf-8"?>
<worksheet xmlns="http://schemas.openxmlformats.org/spreadsheetml/2006/main" xmlns:r="http://schemas.openxmlformats.org/officeDocument/2006/relationships">
  <dimension ref="B2:I48"/>
  <sheetViews>
    <sheetView zoomScale="70" zoomScaleNormal="70" zoomScalePageLayoutView="0" workbookViewId="0" topLeftCell="A3">
      <selection activeCell="D32" sqref="D32"/>
    </sheetView>
  </sheetViews>
  <sheetFormatPr defaultColWidth="9.140625" defaultRowHeight="12.75"/>
  <cols>
    <col min="2" max="2" width="12.57421875" style="82" customWidth="1"/>
    <col min="3" max="3" width="11.28125" style="82" customWidth="1"/>
    <col min="4" max="4" width="15.421875" style="82" bestFit="1" customWidth="1"/>
    <col min="5" max="5" width="19.140625" style="82" bestFit="1" customWidth="1"/>
    <col min="6" max="6" width="16.7109375" style="0" bestFit="1" customWidth="1"/>
    <col min="7" max="7" width="14.421875" style="0" customWidth="1"/>
    <col min="8" max="8" width="19.8515625" style="0" customWidth="1"/>
    <col min="9" max="9" width="14.8515625" style="0" bestFit="1" customWidth="1"/>
  </cols>
  <sheetData>
    <row r="1" ht="13.5" thickBot="1"/>
    <row r="2" spans="2:9" ht="89.25" customHeight="1" thickBot="1">
      <c r="B2" s="90">
        <v>3</v>
      </c>
      <c r="C2" s="542" t="str">
        <f>'E Elenco prezzi'!$B$14</f>
        <v>Asportazione delle foglie dai tappeti da eseguirsi a mano e con macchina aspiratrice/soffiatrice, compresi carico e trasporto a centri smaltimento, compreso onere di smaltimento</v>
      </c>
      <c r="D2" s="542"/>
      <c r="E2" s="542"/>
      <c r="F2" s="542"/>
      <c r="G2" s="542"/>
      <c r="H2" s="542"/>
      <c r="I2" s="543"/>
    </row>
    <row r="3" spans="2:9" ht="12.75">
      <c r="B3" s="550" t="s">
        <v>49</v>
      </c>
      <c r="C3" s="551" t="s">
        <v>50</v>
      </c>
      <c r="D3" s="551" t="s">
        <v>51</v>
      </c>
      <c r="E3" s="551" t="s">
        <v>52</v>
      </c>
      <c r="F3" s="553" t="s">
        <v>154</v>
      </c>
      <c r="G3" s="538" t="s">
        <v>318</v>
      </c>
      <c r="H3" s="538" t="s">
        <v>165</v>
      </c>
      <c r="I3" s="539" t="s">
        <v>166</v>
      </c>
    </row>
    <row r="4" spans="2:9" ht="12.75">
      <c r="B4" s="550"/>
      <c r="C4" s="551"/>
      <c r="D4" s="551"/>
      <c r="E4" s="551"/>
      <c r="F4" s="553"/>
      <c r="G4" s="538"/>
      <c r="H4" s="538"/>
      <c r="I4" s="540"/>
    </row>
    <row r="5" spans="2:9" ht="13.5" thickBot="1">
      <c r="B5" s="550"/>
      <c r="C5" s="552"/>
      <c r="D5" s="552"/>
      <c r="E5" s="552"/>
      <c r="F5" s="553"/>
      <c r="G5" s="538"/>
      <c r="H5" s="538"/>
      <c r="I5" s="541"/>
    </row>
    <row r="6" spans="2:9" ht="36">
      <c r="B6" s="262" t="s">
        <v>54</v>
      </c>
      <c r="C6" s="471" t="s">
        <v>169</v>
      </c>
      <c r="D6" s="472" t="s">
        <v>372</v>
      </c>
      <c r="E6" s="479" t="s">
        <v>373</v>
      </c>
      <c r="F6" s="416">
        <v>895</v>
      </c>
      <c r="G6" s="329">
        <v>2</v>
      </c>
      <c r="H6" s="330">
        <f>'E Elenco prezzi'!D17</f>
        <v>0.1</v>
      </c>
      <c r="I6" s="331">
        <f>G6*H6*F6</f>
        <v>179</v>
      </c>
    </row>
    <row r="7" spans="2:9" ht="12.75">
      <c r="B7" s="266" t="s">
        <v>57</v>
      </c>
      <c r="C7" s="88" t="s">
        <v>55</v>
      </c>
      <c r="D7" s="342" t="s">
        <v>184</v>
      </c>
      <c r="E7" s="480" t="s">
        <v>171</v>
      </c>
      <c r="F7" s="418">
        <v>336.09</v>
      </c>
      <c r="G7" s="281">
        <v>2</v>
      </c>
      <c r="H7" s="87">
        <f>'E Elenco prezzi'!$D$16</f>
        <v>0.22</v>
      </c>
      <c r="I7" s="332">
        <f aca="true" t="shared" si="0" ref="I7:I39">G7*H7*F7</f>
        <v>147.87959999999998</v>
      </c>
    </row>
    <row r="8" spans="2:9" ht="24">
      <c r="B8" s="266" t="s">
        <v>60</v>
      </c>
      <c r="C8" s="88" t="s">
        <v>58</v>
      </c>
      <c r="D8" s="342" t="s">
        <v>185</v>
      </c>
      <c r="E8" s="480" t="s">
        <v>171</v>
      </c>
      <c r="F8" s="417">
        <v>1622.08</v>
      </c>
      <c r="G8" s="281">
        <v>2</v>
      </c>
      <c r="H8" s="87">
        <f>'E Elenco prezzi'!$D$17</f>
        <v>0.1</v>
      </c>
      <c r="I8" s="332">
        <f t="shared" si="0"/>
        <v>324.416</v>
      </c>
    </row>
    <row r="9" spans="2:9" ht="36">
      <c r="B9" s="266" t="s">
        <v>63</v>
      </c>
      <c r="C9" s="88" t="s">
        <v>61</v>
      </c>
      <c r="D9" s="342" t="s">
        <v>186</v>
      </c>
      <c r="E9" s="480" t="s">
        <v>171</v>
      </c>
      <c r="F9" s="417">
        <v>700</v>
      </c>
      <c r="G9" s="281">
        <v>2</v>
      </c>
      <c r="H9" s="87">
        <f>'E Elenco prezzi'!$D$17</f>
        <v>0.1</v>
      </c>
      <c r="I9" s="332">
        <f t="shared" si="0"/>
        <v>140</v>
      </c>
    </row>
    <row r="10" spans="2:9" ht="36">
      <c r="B10" s="266" t="s">
        <v>66</v>
      </c>
      <c r="C10" s="88" t="s">
        <v>64</v>
      </c>
      <c r="D10" s="342" t="s">
        <v>187</v>
      </c>
      <c r="E10" s="480" t="s">
        <v>171</v>
      </c>
      <c r="F10" s="417">
        <v>300</v>
      </c>
      <c r="G10" s="281">
        <v>2</v>
      </c>
      <c r="H10" s="87">
        <f>'E Elenco prezzi'!$D$15</f>
        <v>0.36</v>
      </c>
      <c r="I10" s="332">
        <f t="shared" si="0"/>
        <v>216</v>
      </c>
    </row>
    <row r="11" spans="2:9" ht="12.75">
      <c r="B11" s="266" t="s">
        <v>69</v>
      </c>
      <c r="C11" s="88" t="s">
        <v>67</v>
      </c>
      <c r="D11" s="342" t="s">
        <v>188</v>
      </c>
      <c r="E11" s="480" t="s">
        <v>171</v>
      </c>
      <c r="F11" s="418">
        <v>1176.23</v>
      </c>
      <c r="G11" s="281">
        <v>2</v>
      </c>
      <c r="H11" s="87">
        <f>'E Elenco prezzi'!$D$17</f>
        <v>0.1</v>
      </c>
      <c r="I11" s="332">
        <f t="shared" si="0"/>
        <v>235.246</v>
      </c>
    </row>
    <row r="12" spans="2:9" ht="48">
      <c r="B12" s="266" t="s">
        <v>72</v>
      </c>
      <c r="C12" s="88" t="s">
        <v>70</v>
      </c>
      <c r="D12" s="342" t="s">
        <v>191</v>
      </c>
      <c r="E12" s="480" t="s">
        <v>171</v>
      </c>
      <c r="F12" s="417">
        <v>265.92</v>
      </c>
      <c r="G12" s="281">
        <v>2</v>
      </c>
      <c r="H12" s="87">
        <f>'E Elenco prezzi'!$D$15</f>
        <v>0.36</v>
      </c>
      <c r="I12" s="332">
        <f t="shared" si="0"/>
        <v>191.4624</v>
      </c>
    </row>
    <row r="13" spans="2:9" ht="24">
      <c r="B13" s="266" t="s">
        <v>75</v>
      </c>
      <c r="C13" s="88" t="s">
        <v>73</v>
      </c>
      <c r="D13" s="342" t="s">
        <v>192</v>
      </c>
      <c r="E13" s="480" t="s">
        <v>171</v>
      </c>
      <c r="F13" s="417">
        <v>2239.47</v>
      </c>
      <c r="G13" s="281">
        <v>2</v>
      </c>
      <c r="H13" s="87">
        <f>'E Elenco prezzi'!$D$18</f>
        <v>0.07</v>
      </c>
      <c r="I13" s="332">
        <f t="shared" si="0"/>
        <v>313.5258</v>
      </c>
    </row>
    <row r="14" spans="2:9" ht="48">
      <c r="B14" s="266" t="s">
        <v>78</v>
      </c>
      <c r="C14" s="88" t="s">
        <v>76</v>
      </c>
      <c r="D14" s="342" t="s">
        <v>193</v>
      </c>
      <c r="E14" s="480" t="s">
        <v>171</v>
      </c>
      <c r="F14" s="418">
        <v>13677.36</v>
      </c>
      <c r="G14" s="281">
        <v>2</v>
      </c>
      <c r="H14" s="87">
        <f>'E Elenco prezzi'!$D$19</f>
        <v>0.05</v>
      </c>
      <c r="I14" s="332">
        <f t="shared" si="0"/>
        <v>1367.736</v>
      </c>
    </row>
    <row r="15" spans="2:9" ht="36">
      <c r="B15" s="266" t="s">
        <v>81</v>
      </c>
      <c r="C15" s="88" t="s">
        <v>79</v>
      </c>
      <c r="D15" s="342" t="s">
        <v>194</v>
      </c>
      <c r="E15" s="480" t="s">
        <v>171</v>
      </c>
      <c r="F15" s="417">
        <v>1673.33</v>
      </c>
      <c r="G15" s="281">
        <v>2</v>
      </c>
      <c r="H15" s="87">
        <f>'E Elenco prezzi'!$D$17</f>
        <v>0.1</v>
      </c>
      <c r="I15" s="332">
        <f t="shared" si="0"/>
        <v>334.666</v>
      </c>
    </row>
    <row r="16" spans="2:9" ht="24">
      <c r="B16" s="266" t="s">
        <v>84</v>
      </c>
      <c r="C16" s="88" t="s">
        <v>82</v>
      </c>
      <c r="D16" s="342" t="s">
        <v>195</v>
      </c>
      <c r="E16" s="480" t="s">
        <v>171</v>
      </c>
      <c r="F16" s="417">
        <v>8275.55</v>
      </c>
      <c r="G16" s="281">
        <v>2</v>
      </c>
      <c r="H16" s="87">
        <f>'E Elenco prezzi'!$D$19</f>
        <v>0.05</v>
      </c>
      <c r="I16" s="332">
        <f t="shared" si="0"/>
        <v>827.555</v>
      </c>
    </row>
    <row r="17" spans="2:9" ht="36">
      <c r="B17" s="266" t="s">
        <v>87</v>
      </c>
      <c r="C17" s="88" t="s">
        <v>85</v>
      </c>
      <c r="D17" s="342" t="s">
        <v>390</v>
      </c>
      <c r="E17" s="480" t="s">
        <v>171</v>
      </c>
      <c r="F17" s="417">
        <v>5038.1</v>
      </c>
      <c r="G17" s="281">
        <v>2</v>
      </c>
      <c r="H17" s="87">
        <f>'E Elenco prezzi'!$D$19</f>
        <v>0.05</v>
      </c>
      <c r="I17" s="332">
        <f t="shared" si="0"/>
        <v>503.81000000000006</v>
      </c>
    </row>
    <row r="18" spans="2:9" ht="36">
      <c r="B18" s="266" t="s">
        <v>90</v>
      </c>
      <c r="C18" s="88" t="s">
        <v>88</v>
      </c>
      <c r="D18" s="342" t="s">
        <v>199</v>
      </c>
      <c r="E18" s="480" t="s">
        <v>171</v>
      </c>
      <c r="F18" s="417">
        <v>5260</v>
      </c>
      <c r="G18" s="281">
        <v>2</v>
      </c>
      <c r="H18" s="87">
        <f>'E Elenco prezzi'!$D$19</f>
        <v>0.05</v>
      </c>
      <c r="I18" s="332">
        <f t="shared" si="0"/>
        <v>526</v>
      </c>
    </row>
    <row r="19" spans="2:9" ht="24">
      <c r="B19" s="266" t="s">
        <v>93</v>
      </c>
      <c r="C19" s="88" t="s">
        <v>91</v>
      </c>
      <c r="D19" s="342" t="s">
        <v>206</v>
      </c>
      <c r="E19" s="480" t="s">
        <v>207</v>
      </c>
      <c r="F19" s="418">
        <v>8970.65</v>
      </c>
      <c r="G19" s="281">
        <v>2</v>
      </c>
      <c r="H19" s="87">
        <f>'E Elenco prezzi'!$D$19</f>
        <v>0.05</v>
      </c>
      <c r="I19" s="332">
        <f t="shared" si="0"/>
        <v>897.065</v>
      </c>
    </row>
    <row r="20" spans="2:9" ht="24">
      <c r="B20" s="266" t="s">
        <v>96</v>
      </c>
      <c r="C20" s="88" t="s">
        <v>94</v>
      </c>
      <c r="D20" s="342" t="s">
        <v>209</v>
      </c>
      <c r="E20" s="480" t="s">
        <v>210</v>
      </c>
      <c r="F20" s="417">
        <v>1592.73</v>
      </c>
      <c r="G20" s="281">
        <v>2</v>
      </c>
      <c r="H20" s="87">
        <f>'E Elenco prezzi'!$D$17</f>
        <v>0.1</v>
      </c>
      <c r="I20" s="332">
        <f t="shared" si="0"/>
        <v>318.54600000000005</v>
      </c>
    </row>
    <row r="21" spans="2:9" ht="36">
      <c r="B21" s="266" t="s">
        <v>99</v>
      </c>
      <c r="C21" s="88" t="s">
        <v>97</v>
      </c>
      <c r="D21" s="342" t="s">
        <v>211</v>
      </c>
      <c r="E21" s="480" t="s">
        <v>212</v>
      </c>
      <c r="F21" s="417">
        <v>5793.11</v>
      </c>
      <c r="G21" s="281">
        <v>2</v>
      </c>
      <c r="H21" s="87">
        <f>'E Elenco prezzi'!$D$19</f>
        <v>0.05</v>
      </c>
      <c r="I21" s="332">
        <f t="shared" si="0"/>
        <v>579.311</v>
      </c>
    </row>
    <row r="22" spans="2:9" ht="36">
      <c r="B22" s="266" t="s">
        <v>102</v>
      </c>
      <c r="C22" s="88" t="s">
        <v>100</v>
      </c>
      <c r="D22" s="342" t="s">
        <v>216</v>
      </c>
      <c r="E22" s="480" t="s">
        <v>215</v>
      </c>
      <c r="F22" s="417">
        <v>154.51</v>
      </c>
      <c r="G22" s="281">
        <v>2</v>
      </c>
      <c r="H22" s="87">
        <f>'E Elenco prezzi'!$D$15</f>
        <v>0.36</v>
      </c>
      <c r="I22" s="332">
        <f t="shared" si="0"/>
        <v>111.24719999999999</v>
      </c>
    </row>
    <row r="23" spans="2:9" ht="24">
      <c r="B23" s="266" t="s">
        <v>105</v>
      </c>
      <c r="C23" s="88" t="s">
        <v>103</v>
      </c>
      <c r="D23" s="342" t="s">
        <v>219</v>
      </c>
      <c r="E23" s="480" t="s">
        <v>215</v>
      </c>
      <c r="F23" s="418">
        <v>6005.09</v>
      </c>
      <c r="G23" s="281">
        <v>2</v>
      </c>
      <c r="H23" s="87">
        <f>'E Elenco prezzi'!$D$19</f>
        <v>0.05</v>
      </c>
      <c r="I23" s="332">
        <f t="shared" si="0"/>
        <v>600.509</v>
      </c>
    </row>
    <row r="24" spans="2:9" ht="24">
      <c r="B24" s="266" t="s">
        <v>108</v>
      </c>
      <c r="C24" s="88" t="s">
        <v>106</v>
      </c>
      <c r="D24" s="342" t="s">
        <v>319</v>
      </c>
      <c r="E24" s="480" t="s">
        <v>215</v>
      </c>
      <c r="F24" s="418">
        <v>161.32</v>
      </c>
      <c r="G24" s="281">
        <v>2</v>
      </c>
      <c r="H24" s="87">
        <f>'E Elenco prezzi'!$D$15</f>
        <v>0.36</v>
      </c>
      <c r="I24" s="332">
        <f t="shared" si="0"/>
        <v>116.15039999999999</v>
      </c>
    </row>
    <row r="25" spans="2:9" ht="36">
      <c r="B25" s="266" t="s">
        <v>111</v>
      </c>
      <c r="C25" s="88" t="s">
        <v>109</v>
      </c>
      <c r="D25" s="342" t="s">
        <v>221</v>
      </c>
      <c r="E25" s="480" t="s">
        <v>222</v>
      </c>
      <c r="F25" s="418">
        <v>6091.93</v>
      </c>
      <c r="G25" s="281">
        <v>2</v>
      </c>
      <c r="H25" s="87">
        <f>'E Elenco prezzi'!$D$19</f>
        <v>0.05</v>
      </c>
      <c r="I25" s="332">
        <f t="shared" si="0"/>
        <v>609.1930000000001</v>
      </c>
    </row>
    <row r="26" spans="2:9" ht="36">
      <c r="B26" s="266" t="s">
        <v>114</v>
      </c>
      <c r="C26" s="88" t="s">
        <v>112</v>
      </c>
      <c r="D26" s="342" t="s">
        <v>225</v>
      </c>
      <c r="E26" s="480" t="s">
        <v>222</v>
      </c>
      <c r="F26" s="418">
        <v>2475.97</v>
      </c>
      <c r="G26" s="281">
        <v>2</v>
      </c>
      <c r="H26" s="87">
        <f>'E Elenco prezzi'!$D$18</f>
        <v>0.07</v>
      </c>
      <c r="I26" s="332">
        <f t="shared" si="0"/>
        <v>346.6358</v>
      </c>
    </row>
    <row r="27" spans="2:9" ht="24">
      <c r="B27" s="266" t="s">
        <v>117</v>
      </c>
      <c r="C27" s="88" t="s">
        <v>115</v>
      </c>
      <c r="D27" s="342" t="s">
        <v>226</v>
      </c>
      <c r="E27" s="480" t="s">
        <v>227</v>
      </c>
      <c r="F27" s="418">
        <v>6436.04</v>
      </c>
      <c r="G27" s="281">
        <v>2</v>
      </c>
      <c r="H27" s="87">
        <f>'E Elenco prezzi'!$D$19</f>
        <v>0.05</v>
      </c>
      <c r="I27" s="332">
        <f t="shared" si="0"/>
        <v>643.604</v>
      </c>
    </row>
    <row r="28" spans="2:9" ht="24">
      <c r="B28" s="266" t="s">
        <v>120</v>
      </c>
      <c r="C28" s="88" t="s">
        <v>118</v>
      </c>
      <c r="D28" s="342" t="s">
        <v>228</v>
      </c>
      <c r="E28" s="480" t="s">
        <v>229</v>
      </c>
      <c r="F28" s="417">
        <v>1363.03</v>
      </c>
      <c r="G28" s="281">
        <v>2</v>
      </c>
      <c r="H28" s="87">
        <f>'E Elenco prezzi'!$D$17</f>
        <v>0.1</v>
      </c>
      <c r="I28" s="332">
        <f t="shared" si="0"/>
        <v>272.606</v>
      </c>
    </row>
    <row r="29" spans="2:9" ht="24">
      <c r="B29" s="266" t="s">
        <v>123</v>
      </c>
      <c r="C29" s="88" t="s">
        <v>121</v>
      </c>
      <c r="D29" s="342" t="s">
        <v>230</v>
      </c>
      <c r="E29" s="480" t="s">
        <v>229</v>
      </c>
      <c r="F29" s="418">
        <v>3096.94</v>
      </c>
      <c r="G29" s="281">
        <v>2</v>
      </c>
      <c r="H29" s="87">
        <f>'E Elenco prezzi'!$D$18</f>
        <v>0.07</v>
      </c>
      <c r="I29" s="332">
        <f t="shared" si="0"/>
        <v>433.57160000000005</v>
      </c>
    </row>
    <row r="30" spans="2:9" ht="24">
      <c r="B30" s="266" t="s">
        <v>126</v>
      </c>
      <c r="C30" s="88" t="s">
        <v>124</v>
      </c>
      <c r="D30" s="342" t="s">
        <v>320</v>
      </c>
      <c r="E30" s="480" t="s">
        <v>171</v>
      </c>
      <c r="F30" s="418">
        <v>222.37</v>
      </c>
      <c r="G30" s="281">
        <v>2</v>
      </c>
      <c r="H30" s="87">
        <f>'E Elenco prezzi'!$D$15</f>
        <v>0.36</v>
      </c>
      <c r="I30" s="332">
        <f t="shared" si="0"/>
        <v>160.1064</v>
      </c>
    </row>
    <row r="31" spans="2:9" ht="24">
      <c r="B31" s="266" t="s">
        <v>129</v>
      </c>
      <c r="C31" s="88" t="s">
        <v>127</v>
      </c>
      <c r="D31" s="342" t="s">
        <v>237</v>
      </c>
      <c r="E31" s="480" t="s">
        <v>171</v>
      </c>
      <c r="F31" s="417">
        <v>1837.57</v>
      </c>
      <c r="G31" s="281">
        <v>2</v>
      </c>
      <c r="H31" s="87">
        <f>'E Elenco prezzi'!$D$17</f>
        <v>0.1</v>
      </c>
      <c r="I31" s="332">
        <f t="shared" si="0"/>
        <v>367.514</v>
      </c>
    </row>
    <row r="32" spans="2:9" ht="24">
      <c r="B32" s="266" t="s">
        <v>132</v>
      </c>
      <c r="C32" s="88" t="s">
        <v>130</v>
      </c>
      <c r="D32" s="342" t="s">
        <v>405</v>
      </c>
      <c r="E32" s="480" t="s">
        <v>171</v>
      </c>
      <c r="F32" s="418">
        <v>343.08</v>
      </c>
      <c r="G32" s="281">
        <v>2</v>
      </c>
      <c r="H32" s="87">
        <f>'E Elenco prezzi'!$D$16</f>
        <v>0.22</v>
      </c>
      <c r="I32" s="332">
        <f t="shared" si="0"/>
        <v>150.9552</v>
      </c>
    </row>
    <row r="33" spans="2:9" ht="24">
      <c r="B33" s="266" t="s">
        <v>135</v>
      </c>
      <c r="C33" s="88" t="s">
        <v>133</v>
      </c>
      <c r="D33" s="342" t="s">
        <v>321</v>
      </c>
      <c r="E33" s="480" t="s">
        <v>171</v>
      </c>
      <c r="F33" s="417">
        <v>430.09</v>
      </c>
      <c r="G33" s="281">
        <v>2</v>
      </c>
      <c r="H33" s="87">
        <f>'E Elenco prezzi'!$D$16</f>
        <v>0.22</v>
      </c>
      <c r="I33" s="332">
        <f t="shared" si="0"/>
        <v>189.2396</v>
      </c>
    </row>
    <row r="34" spans="2:9" ht="36">
      <c r="B34" s="266" t="s">
        <v>138</v>
      </c>
      <c r="C34" s="88" t="s">
        <v>136</v>
      </c>
      <c r="D34" s="342" t="s">
        <v>322</v>
      </c>
      <c r="E34" s="480" t="s">
        <v>171</v>
      </c>
      <c r="F34" s="417">
        <v>1196.18</v>
      </c>
      <c r="G34" s="281">
        <v>2</v>
      </c>
      <c r="H34" s="87">
        <f>'E Elenco prezzi'!$D$17</f>
        <v>0.1</v>
      </c>
      <c r="I34" s="332">
        <f t="shared" si="0"/>
        <v>239.23600000000002</v>
      </c>
    </row>
    <row r="35" spans="2:9" ht="24">
      <c r="B35" s="266" t="s">
        <v>141</v>
      </c>
      <c r="C35" s="88" t="s">
        <v>139</v>
      </c>
      <c r="D35" s="342" t="s">
        <v>245</v>
      </c>
      <c r="E35" s="480" t="s">
        <v>246</v>
      </c>
      <c r="F35" s="417">
        <v>3542.07</v>
      </c>
      <c r="G35" s="281">
        <v>2</v>
      </c>
      <c r="H35" s="87">
        <f>'E Elenco prezzi'!$D$18</f>
        <v>0.07</v>
      </c>
      <c r="I35" s="332">
        <f t="shared" si="0"/>
        <v>495.8898000000001</v>
      </c>
    </row>
    <row r="36" spans="2:9" ht="12.75">
      <c r="B36" s="266" t="s">
        <v>144</v>
      </c>
      <c r="C36" s="88" t="s">
        <v>142</v>
      </c>
      <c r="D36" s="342" t="s">
        <v>375</v>
      </c>
      <c r="E36" s="480" t="s">
        <v>315</v>
      </c>
      <c r="F36" s="417">
        <v>1249.97</v>
      </c>
      <c r="G36" s="281">
        <v>2</v>
      </c>
      <c r="H36" s="87">
        <f>'E Elenco prezzi'!$D$17</f>
        <v>0.1</v>
      </c>
      <c r="I36" s="332">
        <f t="shared" si="0"/>
        <v>249.99400000000003</v>
      </c>
    </row>
    <row r="37" spans="2:9" ht="24">
      <c r="B37" s="266" t="s">
        <v>147</v>
      </c>
      <c r="C37" s="88" t="s">
        <v>145</v>
      </c>
      <c r="D37" s="342" t="s">
        <v>248</v>
      </c>
      <c r="E37" s="480" t="s">
        <v>249</v>
      </c>
      <c r="F37" s="417">
        <v>228.91</v>
      </c>
      <c r="G37" s="281">
        <v>2</v>
      </c>
      <c r="H37" s="87">
        <f>'E Elenco prezzi'!$D$15</f>
        <v>0.36</v>
      </c>
      <c r="I37" s="332">
        <f t="shared" si="0"/>
        <v>164.8152</v>
      </c>
    </row>
    <row r="38" spans="2:9" ht="24">
      <c r="B38" s="266" t="s">
        <v>150</v>
      </c>
      <c r="C38" s="88" t="s">
        <v>148</v>
      </c>
      <c r="D38" s="342" t="s">
        <v>252</v>
      </c>
      <c r="E38" s="480" t="s">
        <v>171</v>
      </c>
      <c r="F38" s="417">
        <v>227.44</v>
      </c>
      <c r="G38" s="281">
        <v>2</v>
      </c>
      <c r="H38" s="87">
        <f>'E Elenco prezzi'!$D$15</f>
        <v>0.36</v>
      </c>
      <c r="I38" s="332">
        <f t="shared" si="0"/>
        <v>163.7568</v>
      </c>
    </row>
    <row r="39" spans="2:9" ht="24.75" thickBot="1">
      <c r="B39" s="282" t="s">
        <v>280</v>
      </c>
      <c r="C39" s="326" t="s">
        <v>151</v>
      </c>
      <c r="D39" s="478" t="s">
        <v>253</v>
      </c>
      <c r="E39" s="481" t="s">
        <v>171</v>
      </c>
      <c r="F39" s="419">
        <v>207.88</v>
      </c>
      <c r="G39" s="333">
        <v>2</v>
      </c>
      <c r="H39" s="334">
        <f>'E Elenco prezzi'!$D$15</f>
        <v>0.36</v>
      </c>
      <c r="I39" s="335">
        <f t="shared" si="0"/>
        <v>149.6736</v>
      </c>
    </row>
    <row r="40" spans="2:9" ht="16.5" thickBot="1">
      <c r="B40" s="554" t="s">
        <v>153</v>
      </c>
      <c r="C40" s="555"/>
      <c r="D40" s="555"/>
      <c r="E40" s="556"/>
      <c r="F40" s="337">
        <f>SUM(F7:F39)</f>
        <v>92191.01000000002</v>
      </c>
      <c r="G40" s="557">
        <f>SUM(I6:I39)</f>
        <v>12566.9164</v>
      </c>
      <c r="H40" s="558"/>
      <c r="I40" s="559"/>
    </row>
    <row r="47" ht="12.75">
      <c r="B47" s="453"/>
    </row>
    <row r="48" ht="12.75">
      <c r="B48" s="453"/>
    </row>
  </sheetData>
  <sheetProtection/>
  <mergeCells count="11">
    <mergeCell ref="F3:F5"/>
    <mergeCell ref="G3:G5"/>
    <mergeCell ref="H3:H5"/>
    <mergeCell ref="I3:I5"/>
    <mergeCell ref="C2:I2"/>
    <mergeCell ref="B40:E40"/>
    <mergeCell ref="G40:I40"/>
    <mergeCell ref="B3:B5"/>
    <mergeCell ref="C3:C5"/>
    <mergeCell ref="D3:D5"/>
    <mergeCell ref="E3:E5"/>
  </mergeCells>
  <printOptions horizontalCentered="1"/>
  <pageMargins left="0.7874015748031497" right="0.7874015748031497" top="0.984251968503937" bottom="0.984251968503937" header="0.5118110236220472" footer="0.5118110236220472"/>
  <pageSetup horizontalDpi="600" verticalDpi="600" orientation="portrait" paperSize="9" scale="66" r:id="rId1"/>
</worksheet>
</file>

<file path=xl/worksheets/sheet6.xml><?xml version="1.0" encoding="utf-8"?>
<worksheet xmlns="http://schemas.openxmlformats.org/spreadsheetml/2006/main" xmlns:r="http://schemas.openxmlformats.org/officeDocument/2006/relationships">
  <dimension ref="B2:N73"/>
  <sheetViews>
    <sheetView tabSelected="1" zoomScale="55" zoomScaleNormal="55" zoomScaleSheetLayoutView="55" zoomScalePageLayoutView="0" workbookViewId="0" topLeftCell="A1">
      <selection activeCell="D24" sqref="D24"/>
    </sheetView>
  </sheetViews>
  <sheetFormatPr defaultColWidth="9.140625" defaultRowHeight="12.75"/>
  <cols>
    <col min="2" max="3" width="12.57421875" style="82" customWidth="1"/>
    <col min="4" max="4" width="53.8515625" style="82" bestFit="1" customWidth="1"/>
    <col min="5" max="5" width="29.00390625" style="82" bestFit="1" customWidth="1"/>
    <col min="6" max="6" width="19.140625" style="82" bestFit="1" customWidth="1"/>
    <col min="7" max="7" width="16.7109375" style="0" bestFit="1" customWidth="1"/>
    <col min="8" max="8" width="18.140625" style="0" bestFit="1" customWidth="1"/>
    <col min="9" max="9" width="19.8515625" style="0" customWidth="1"/>
    <col min="10" max="10" width="17.28125" style="0" bestFit="1" customWidth="1"/>
    <col min="11" max="11" width="18.140625" style="0" bestFit="1" customWidth="1"/>
    <col min="12" max="12" width="12.421875" style="0" bestFit="1" customWidth="1"/>
    <col min="13" max="13" width="17.28125" style="0" bestFit="1" customWidth="1"/>
    <col min="14" max="14" width="19.8515625" style="0" bestFit="1" customWidth="1"/>
  </cols>
  <sheetData>
    <row r="1" ht="13.5" thickBot="1"/>
    <row r="2" spans="2:14" ht="89.25" customHeight="1" thickBot="1">
      <c r="B2" s="145">
        <v>4</v>
      </c>
      <c r="C2" s="542" t="str">
        <f>'E Elenco prezzi'!$B$25</f>
        <v>Potatura di contenimento, diradamento e risanamento con rimonda di parti secche di piante ad alto fusto in filare o a gruppi con portamento libero, senza impedimenti di sorta sotto la proiezione della chioma, compresa pulitura dai ricacci della base e del tronco fino al primo palco, trattamento dei tagli eseguiti con prodotti disinfettanti, raccolta, asportazione e smaltimento del materiale di risulta, per piante di altezza varia a partire dagli 8 metri</v>
      </c>
      <c r="D2" s="542"/>
      <c r="E2" s="542"/>
      <c r="F2" s="542"/>
      <c r="G2" s="542"/>
      <c r="H2" s="542"/>
      <c r="I2" s="542"/>
      <c r="J2" s="542"/>
      <c r="K2" s="542"/>
      <c r="L2" s="542"/>
      <c r="M2" s="542"/>
      <c r="N2" s="543"/>
    </row>
    <row r="3" spans="2:14" ht="12.75" customHeight="1">
      <c r="B3" s="550" t="s">
        <v>49</v>
      </c>
      <c r="C3" s="551" t="s">
        <v>50</v>
      </c>
      <c r="D3" s="551" t="s">
        <v>51</v>
      </c>
      <c r="E3" s="567" t="s">
        <v>52</v>
      </c>
      <c r="F3" s="560" t="s">
        <v>164</v>
      </c>
      <c r="G3" s="562" t="s">
        <v>165</v>
      </c>
      <c r="H3" s="564" t="s">
        <v>166</v>
      </c>
      <c r="I3" s="560" t="s">
        <v>167</v>
      </c>
      <c r="J3" s="562" t="s">
        <v>165</v>
      </c>
      <c r="K3" s="564" t="s">
        <v>166</v>
      </c>
      <c r="L3" s="560" t="s">
        <v>168</v>
      </c>
      <c r="M3" s="562" t="s">
        <v>165</v>
      </c>
      <c r="N3" s="564" t="s">
        <v>166</v>
      </c>
    </row>
    <row r="4" spans="2:14" ht="27.75" customHeight="1" thickBot="1">
      <c r="B4" s="550"/>
      <c r="C4" s="566"/>
      <c r="D4" s="566"/>
      <c r="E4" s="568"/>
      <c r="F4" s="561"/>
      <c r="G4" s="563"/>
      <c r="H4" s="565"/>
      <c r="I4" s="561"/>
      <c r="J4" s="563"/>
      <c r="K4" s="565"/>
      <c r="L4" s="561"/>
      <c r="M4" s="563"/>
      <c r="N4" s="565"/>
    </row>
    <row r="5" spans="2:14" ht="15">
      <c r="B5" s="211" t="s">
        <v>54</v>
      </c>
      <c r="C5" s="466" t="s">
        <v>169</v>
      </c>
      <c r="D5" s="467" t="s">
        <v>170</v>
      </c>
      <c r="E5" s="468" t="s">
        <v>171</v>
      </c>
      <c r="F5" s="147"/>
      <c r="G5" s="148">
        <f>'E Elenco prezzi'!$D$26</f>
        <v>97.3</v>
      </c>
      <c r="H5" s="149">
        <f>G5*F5</f>
        <v>0</v>
      </c>
      <c r="I5" s="155"/>
      <c r="J5" s="154">
        <f>'E Elenco prezzi'!$D$27</f>
        <v>165</v>
      </c>
      <c r="K5" s="149">
        <f>J5*I5</f>
        <v>0</v>
      </c>
      <c r="L5" s="147"/>
      <c r="M5" s="148">
        <f>'E Elenco prezzi'!$D$28</f>
        <v>240</v>
      </c>
      <c r="N5" s="149">
        <f>M5*L5</f>
        <v>0</v>
      </c>
    </row>
    <row r="6" spans="2:14" ht="20.25" hidden="1">
      <c r="B6" s="195"/>
      <c r="C6" s="461" t="s">
        <v>172</v>
      </c>
      <c r="D6" s="98" t="s">
        <v>173</v>
      </c>
      <c r="E6" s="99" t="s">
        <v>171</v>
      </c>
      <c r="F6" s="100"/>
      <c r="G6" s="101"/>
      <c r="H6" s="102"/>
      <c r="I6" s="100"/>
      <c r="J6" s="103"/>
      <c r="K6" s="104"/>
      <c r="L6" s="100"/>
      <c r="M6" s="103"/>
      <c r="N6" s="104"/>
    </row>
    <row r="7" spans="2:14" ht="20.25" hidden="1">
      <c r="B7" s="195"/>
      <c r="C7" s="462" t="s">
        <v>174</v>
      </c>
      <c r="D7" s="106" t="s">
        <v>175</v>
      </c>
      <c r="E7" s="107" t="s">
        <v>171</v>
      </c>
      <c r="F7" s="108"/>
      <c r="G7" s="109"/>
      <c r="H7" s="110"/>
      <c r="I7" s="108"/>
      <c r="J7" s="109"/>
      <c r="K7" s="110"/>
      <c r="L7" s="108"/>
      <c r="M7" s="109"/>
      <c r="N7" s="110"/>
    </row>
    <row r="8" spans="2:14" ht="20.25" hidden="1">
      <c r="B8" s="195"/>
      <c r="C8" s="463" t="s">
        <v>176</v>
      </c>
      <c r="D8" s="112" t="s">
        <v>177</v>
      </c>
      <c r="E8" s="113" t="s">
        <v>171</v>
      </c>
      <c r="F8" s="114"/>
      <c r="G8" s="115"/>
      <c r="H8" s="116"/>
      <c r="I8" s="114"/>
      <c r="J8" s="115"/>
      <c r="K8" s="116"/>
      <c r="L8" s="114"/>
      <c r="M8" s="115"/>
      <c r="N8" s="116"/>
    </row>
    <row r="9" spans="2:14" ht="20.25" hidden="1">
      <c r="B9" s="195"/>
      <c r="C9" s="463" t="s">
        <v>178</v>
      </c>
      <c r="D9" s="112" t="s">
        <v>179</v>
      </c>
      <c r="E9" s="113" t="s">
        <v>171</v>
      </c>
      <c r="F9" s="114"/>
      <c r="G9" s="115"/>
      <c r="H9" s="116"/>
      <c r="I9" s="114"/>
      <c r="J9" s="115"/>
      <c r="K9" s="116"/>
      <c r="L9" s="114"/>
      <c r="M9" s="115"/>
      <c r="N9" s="116"/>
    </row>
    <row r="10" spans="2:14" ht="20.25" hidden="1">
      <c r="B10" s="195"/>
      <c r="C10" s="463" t="s">
        <v>180</v>
      </c>
      <c r="D10" s="112" t="s">
        <v>181</v>
      </c>
      <c r="E10" s="113" t="s">
        <v>171</v>
      </c>
      <c r="F10" s="114"/>
      <c r="G10" s="115"/>
      <c r="H10" s="116"/>
      <c r="I10" s="114"/>
      <c r="J10" s="115"/>
      <c r="K10" s="116"/>
      <c r="L10" s="114"/>
      <c r="M10" s="115"/>
      <c r="N10" s="116"/>
    </row>
    <row r="11" spans="2:14" ht="25.5" customHeight="1" hidden="1">
      <c r="B11" s="195"/>
      <c r="C11" s="463" t="s">
        <v>182</v>
      </c>
      <c r="D11" s="112" t="s">
        <v>183</v>
      </c>
      <c r="E11" s="113" t="s">
        <v>171</v>
      </c>
      <c r="F11" s="114"/>
      <c r="G11" s="115"/>
      <c r="H11" s="116"/>
      <c r="I11" s="114"/>
      <c r="J11" s="115"/>
      <c r="K11" s="116"/>
      <c r="L11" s="114"/>
      <c r="M11" s="115"/>
      <c r="N11" s="116"/>
    </row>
    <row r="12" spans="2:14" ht="15">
      <c r="B12" s="195" t="s">
        <v>57</v>
      </c>
      <c r="C12" s="464" t="s">
        <v>55</v>
      </c>
      <c r="D12" s="118" t="s">
        <v>184</v>
      </c>
      <c r="E12" s="119" t="s">
        <v>171</v>
      </c>
      <c r="F12" s="147"/>
      <c r="G12" s="148">
        <f>'E Elenco prezzi'!$D$26</f>
        <v>97.3</v>
      </c>
      <c r="H12" s="149">
        <f>G12*F12</f>
        <v>0</v>
      </c>
      <c r="I12" s="155"/>
      <c r="J12" s="154">
        <f>'E Elenco prezzi'!$D$27</f>
        <v>165</v>
      </c>
      <c r="K12" s="149">
        <f>J12*I12</f>
        <v>0</v>
      </c>
      <c r="L12" s="147"/>
      <c r="M12" s="148">
        <f>'E Elenco prezzi'!$D$28</f>
        <v>240</v>
      </c>
      <c r="N12" s="149">
        <f>M12*L12</f>
        <v>0</v>
      </c>
    </row>
    <row r="13" spans="2:14" ht="15">
      <c r="B13" s="195" t="s">
        <v>60</v>
      </c>
      <c r="C13" s="192" t="s">
        <v>58</v>
      </c>
      <c r="D13" s="120" t="s">
        <v>185</v>
      </c>
      <c r="E13" s="121" t="s">
        <v>171</v>
      </c>
      <c r="F13" s="147"/>
      <c r="G13" s="148">
        <f>'E Elenco prezzi'!$D$26</f>
        <v>97.3</v>
      </c>
      <c r="H13" s="149">
        <f>G13*F13</f>
        <v>0</v>
      </c>
      <c r="I13" s="150"/>
      <c r="J13" s="151"/>
      <c r="K13" s="152"/>
      <c r="L13" s="147">
        <v>1</v>
      </c>
      <c r="M13" s="148">
        <f>'E Elenco prezzi'!$D$28</f>
        <v>240</v>
      </c>
      <c r="N13" s="149">
        <f aca="true" t="shared" si="0" ref="N13:N25">M13*L13</f>
        <v>240</v>
      </c>
    </row>
    <row r="14" spans="2:14" ht="15">
      <c r="B14" s="195" t="s">
        <v>63</v>
      </c>
      <c r="C14" s="192" t="s">
        <v>61</v>
      </c>
      <c r="D14" s="120" t="s">
        <v>186</v>
      </c>
      <c r="E14" s="121" t="s">
        <v>171</v>
      </c>
      <c r="F14" s="147"/>
      <c r="G14" s="148">
        <f>'E Elenco prezzi'!$D$26</f>
        <v>97.3</v>
      </c>
      <c r="H14" s="149">
        <f aca="true" t="shared" si="1" ref="H14:H25">G14*F14</f>
        <v>0</v>
      </c>
      <c r="I14" s="150"/>
      <c r="J14" s="153"/>
      <c r="K14" s="152"/>
      <c r="L14" s="147"/>
      <c r="M14" s="148">
        <f>'E Elenco prezzi'!$D$28</f>
        <v>240</v>
      </c>
      <c r="N14" s="149">
        <f t="shared" si="0"/>
        <v>0</v>
      </c>
    </row>
    <row r="15" spans="2:14" ht="15">
      <c r="B15" s="195" t="s">
        <v>66</v>
      </c>
      <c r="C15" s="192" t="s">
        <v>64</v>
      </c>
      <c r="D15" s="118" t="s">
        <v>187</v>
      </c>
      <c r="E15" s="119" t="s">
        <v>171</v>
      </c>
      <c r="F15" s="147"/>
      <c r="G15" s="148">
        <f>'E Elenco prezzi'!$D$26</f>
        <v>97.3</v>
      </c>
      <c r="H15" s="149">
        <f t="shared" si="1"/>
        <v>0</v>
      </c>
      <c r="I15" s="147"/>
      <c r="J15" s="154">
        <f>'E Elenco prezzi'!$D$27</f>
        <v>165</v>
      </c>
      <c r="K15" s="149">
        <f>J15*I15</f>
        <v>0</v>
      </c>
      <c r="L15" s="150"/>
      <c r="M15" s="153"/>
      <c r="N15" s="152"/>
    </row>
    <row r="16" spans="2:14" ht="15">
      <c r="B16" s="195" t="s">
        <v>69</v>
      </c>
      <c r="C16" s="192" t="s">
        <v>67</v>
      </c>
      <c r="D16" s="118" t="s">
        <v>188</v>
      </c>
      <c r="E16" s="119" t="s">
        <v>171</v>
      </c>
      <c r="F16" s="147"/>
      <c r="G16" s="148">
        <f>'E Elenco prezzi'!$D$26</f>
        <v>97.3</v>
      </c>
      <c r="H16" s="149">
        <f t="shared" si="1"/>
        <v>0</v>
      </c>
      <c r="I16" s="147"/>
      <c r="J16" s="154">
        <f>'E Elenco prezzi'!$D$27</f>
        <v>165</v>
      </c>
      <c r="K16" s="149">
        <f>J16*I16</f>
        <v>0</v>
      </c>
      <c r="L16" s="147"/>
      <c r="M16" s="148">
        <f>'E Elenco prezzi'!$D$28</f>
        <v>240</v>
      </c>
      <c r="N16" s="149">
        <f t="shared" si="0"/>
        <v>0</v>
      </c>
    </row>
    <row r="17" spans="2:14" ht="15" hidden="1">
      <c r="B17" s="195" t="s">
        <v>66</v>
      </c>
      <c r="C17" s="192" t="s">
        <v>189</v>
      </c>
      <c r="D17" s="118" t="s">
        <v>190</v>
      </c>
      <c r="E17" s="119" t="s">
        <v>171</v>
      </c>
      <c r="F17" s="150"/>
      <c r="G17" s="153">
        <f>'E Elenco prezzi'!$D$26</f>
        <v>97.3</v>
      </c>
      <c r="H17" s="152"/>
      <c r="I17" s="150"/>
      <c r="J17" s="153"/>
      <c r="K17" s="152"/>
      <c r="L17" s="150"/>
      <c r="M17" s="148">
        <f>'E Elenco prezzi'!$D$28</f>
        <v>240</v>
      </c>
      <c r="N17" s="152"/>
    </row>
    <row r="18" spans="2:14" ht="15">
      <c r="B18" s="195" t="s">
        <v>72</v>
      </c>
      <c r="C18" s="192" t="s">
        <v>70</v>
      </c>
      <c r="D18" s="118" t="s">
        <v>191</v>
      </c>
      <c r="E18" s="119" t="s">
        <v>171</v>
      </c>
      <c r="F18" s="147"/>
      <c r="G18" s="148">
        <f>'E Elenco prezzi'!$D$26</f>
        <v>97.3</v>
      </c>
      <c r="H18" s="149">
        <f t="shared" si="1"/>
        <v>0</v>
      </c>
      <c r="I18" s="150"/>
      <c r="J18" s="153"/>
      <c r="K18" s="152"/>
      <c r="L18" s="147"/>
      <c r="M18" s="148">
        <f>'E Elenco prezzi'!$D$28</f>
        <v>240</v>
      </c>
      <c r="N18" s="149">
        <f t="shared" si="0"/>
        <v>0</v>
      </c>
    </row>
    <row r="19" spans="2:14" ht="15">
      <c r="B19" s="195" t="s">
        <v>75</v>
      </c>
      <c r="C19" s="192" t="s">
        <v>73</v>
      </c>
      <c r="D19" s="118" t="s">
        <v>192</v>
      </c>
      <c r="E19" s="119" t="s">
        <v>171</v>
      </c>
      <c r="F19" s="147"/>
      <c r="G19" s="148">
        <f>'E Elenco prezzi'!$D$26</f>
        <v>97.3</v>
      </c>
      <c r="H19" s="149">
        <f t="shared" si="1"/>
        <v>0</v>
      </c>
      <c r="I19" s="147"/>
      <c r="J19" s="154">
        <f>'E Elenco prezzi'!$D$27</f>
        <v>165</v>
      </c>
      <c r="K19" s="149">
        <f>J19*I19</f>
        <v>0</v>
      </c>
      <c r="L19" s="147"/>
      <c r="M19" s="148">
        <f>'E Elenco prezzi'!$D$28</f>
        <v>240</v>
      </c>
      <c r="N19" s="149">
        <f t="shared" si="0"/>
        <v>0</v>
      </c>
    </row>
    <row r="20" spans="2:14" ht="15" customHeight="1">
      <c r="B20" s="195" t="s">
        <v>78</v>
      </c>
      <c r="C20" s="192" t="s">
        <v>76</v>
      </c>
      <c r="D20" s="125" t="s">
        <v>193</v>
      </c>
      <c r="E20" s="119" t="s">
        <v>171</v>
      </c>
      <c r="F20" s="147">
        <v>1</v>
      </c>
      <c r="G20" s="148">
        <f>'E Elenco prezzi'!$D$26</f>
        <v>97.3</v>
      </c>
      <c r="H20" s="149">
        <f t="shared" si="1"/>
        <v>97.3</v>
      </c>
      <c r="I20" s="147">
        <v>3</v>
      </c>
      <c r="J20" s="154">
        <f>'E Elenco prezzi'!$D$27</f>
        <v>165</v>
      </c>
      <c r="K20" s="149">
        <f>J20*I20</f>
        <v>495</v>
      </c>
      <c r="L20" s="147">
        <v>1</v>
      </c>
      <c r="M20" s="148">
        <f>'E Elenco prezzi'!$D$28</f>
        <v>240</v>
      </c>
      <c r="N20" s="149">
        <f t="shared" si="0"/>
        <v>240</v>
      </c>
    </row>
    <row r="21" spans="2:14" ht="15" customHeight="1">
      <c r="B21" s="195" t="s">
        <v>81</v>
      </c>
      <c r="C21" s="192" t="s">
        <v>79</v>
      </c>
      <c r="D21" s="118" t="s">
        <v>194</v>
      </c>
      <c r="E21" s="119" t="s">
        <v>171</v>
      </c>
      <c r="F21" s="147"/>
      <c r="G21" s="148">
        <f>'E Elenco prezzi'!$D$26</f>
        <v>97.3</v>
      </c>
      <c r="H21" s="149">
        <f t="shared" si="1"/>
        <v>0</v>
      </c>
      <c r="I21" s="150"/>
      <c r="J21" s="153"/>
      <c r="K21" s="152"/>
      <c r="L21" s="150"/>
      <c r="M21" s="153"/>
      <c r="N21" s="152"/>
    </row>
    <row r="22" spans="2:14" ht="15">
      <c r="B22" s="195" t="s">
        <v>84</v>
      </c>
      <c r="C22" s="192" t="s">
        <v>82</v>
      </c>
      <c r="D22" s="118" t="s">
        <v>195</v>
      </c>
      <c r="E22" s="119" t="s">
        <v>171</v>
      </c>
      <c r="F22" s="155">
        <v>6</v>
      </c>
      <c r="G22" s="156">
        <f>'E Elenco prezzi'!$D$26</f>
        <v>97.3</v>
      </c>
      <c r="H22" s="157">
        <f t="shared" si="1"/>
        <v>583.8</v>
      </c>
      <c r="I22" s="155"/>
      <c r="J22" s="154">
        <f>'E Elenco prezzi'!$D$27</f>
        <v>165</v>
      </c>
      <c r="K22" s="149">
        <f>J22*I22</f>
        <v>0</v>
      </c>
      <c r="L22" s="155"/>
      <c r="M22" s="148">
        <f>'E Elenco prezzi'!$D$28</f>
        <v>240</v>
      </c>
      <c r="N22" s="157">
        <f t="shared" si="0"/>
        <v>0</v>
      </c>
    </row>
    <row r="23" spans="2:14" ht="15" hidden="1">
      <c r="B23" s="195" t="s">
        <v>81</v>
      </c>
      <c r="C23" s="192" t="s">
        <v>196</v>
      </c>
      <c r="D23" s="118" t="s">
        <v>197</v>
      </c>
      <c r="E23" s="119" t="s">
        <v>171</v>
      </c>
      <c r="F23" s="158"/>
      <c r="G23" s="159">
        <f>'E Elenco prezzi'!$D$26</f>
        <v>97.3</v>
      </c>
      <c r="H23" s="160"/>
      <c r="I23" s="158"/>
      <c r="J23" s="159"/>
      <c r="K23" s="160"/>
      <c r="L23" s="158"/>
      <c r="M23" s="148">
        <f>'E Elenco prezzi'!$D$28</f>
        <v>240</v>
      </c>
      <c r="N23" s="160"/>
    </row>
    <row r="24" spans="2:14" ht="15">
      <c r="B24" s="195" t="s">
        <v>87</v>
      </c>
      <c r="C24" s="192" t="s">
        <v>85</v>
      </c>
      <c r="D24" s="125" t="s">
        <v>390</v>
      </c>
      <c r="E24" s="119" t="s">
        <v>171</v>
      </c>
      <c r="F24" s="147">
        <v>1</v>
      </c>
      <c r="G24" s="148">
        <f>'E Elenco prezzi'!$D$26</f>
        <v>97.3</v>
      </c>
      <c r="H24" s="149">
        <f t="shared" si="1"/>
        <v>97.3</v>
      </c>
      <c r="I24" s="155">
        <v>1</v>
      </c>
      <c r="J24" s="154">
        <f>'E Elenco prezzi'!$D$27</f>
        <v>165</v>
      </c>
      <c r="K24" s="149">
        <f>J24*I24</f>
        <v>165</v>
      </c>
      <c r="L24" s="147"/>
      <c r="M24" s="148">
        <f>'E Elenco prezzi'!$D$28</f>
        <v>240</v>
      </c>
      <c r="N24" s="149">
        <f t="shared" si="0"/>
        <v>0</v>
      </c>
    </row>
    <row r="25" spans="2:14" ht="15">
      <c r="B25" s="195" t="s">
        <v>90</v>
      </c>
      <c r="C25" s="192" t="s">
        <v>88</v>
      </c>
      <c r="D25" s="118" t="s">
        <v>199</v>
      </c>
      <c r="E25" s="119" t="s">
        <v>171</v>
      </c>
      <c r="F25" s="147"/>
      <c r="G25" s="148">
        <f>'E Elenco prezzi'!$D$26</f>
        <v>97.3</v>
      </c>
      <c r="H25" s="149">
        <f t="shared" si="1"/>
        <v>0</v>
      </c>
      <c r="I25" s="150"/>
      <c r="J25" s="153"/>
      <c r="K25" s="152"/>
      <c r="L25" s="147"/>
      <c r="M25" s="148">
        <f>'E Elenco prezzi'!$D$28</f>
        <v>240</v>
      </c>
      <c r="N25" s="149">
        <f t="shared" si="0"/>
        <v>0</v>
      </c>
    </row>
    <row r="26" spans="2:14" ht="15" hidden="1">
      <c r="B26" s="195" t="s">
        <v>93</v>
      </c>
      <c r="C26" s="194" t="s">
        <v>200</v>
      </c>
      <c r="D26" s="112" t="s">
        <v>201</v>
      </c>
      <c r="E26" s="113" t="s">
        <v>171</v>
      </c>
      <c r="F26" s="150"/>
      <c r="G26" s="148">
        <f>'E Elenco prezzi'!$D$26</f>
        <v>97.3</v>
      </c>
      <c r="H26" s="152"/>
      <c r="I26" s="150"/>
      <c r="J26" s="153"/>
      <c r="K26" s="152"/>
      <c r="L26" s="150"/>
      <c r="M26" s="153"/>
      <c r="N26" s="152"/>
    </row>
    <row r="27" spans="2:14" ht="15" hidden="1">
      <c r="B27" s="195" t="s">
        <v>96</v>
      </c>
      <c r="C27" s="194" t="s">
        <v>202</v>
      </c>
      <c r="D27" s="112" t="s">
        <v>203</v>
      </c>
      <c r="E27" s="113" t="s">
        <v>171</v>
      </c>
      <c r="F27" s="150"/>
      <c r="G27" s="148">
        <f>'E Elenco prezzi'!$D$26</f>
        <v>97.3</v>
      </c>
      <c r="H27" s="152"/>
      <c r="I27" s="150"/>
      <c r="J27" s="153"/>
      <c r="K27" s="152"/>
      <c r="L27" s="150"/>
      <c r="M27" s="153"/>
      <c r="N27" s="152"/>
    </row>
    <row r="28" spans="2:14" ht="15" hidden="1">
      <c r="B28" s="195" t="s">
        <v>99</v>
      </c>
      <c r="C28" s="194" t="s">
        <v>204</v>
      </c>
      <c r="D28" s="112" t="s">
        <v>205</v>
      </c>
      <c r="E28" s="113" t="s">
        <v>171</v>
      </c>
      <c r="F28" s="150"/>
      <c r="G28" s="148">
        <f>'E Elenco prezzi'!$D$26</f>
        <v>97.3</v>
      </c>
      <c r="H28" s="152"/>
      <c r="I28" s="150"/>
      <c r="J28" s="153"/>
      <c r="K28" s="152"/>
      <c r="L28" s="150"/>
      <c r="M28" s="153"/>
      <c r="N28" s="152"/>
    </row>
    <row r="29" spans="2:14" ht="15">
      <c r="B29" s="195" t="s">
        <v>93</v>
      </c>
      <c r="C29" s="192" t="s">
        <v>91</v>
      </c>
      <c r="D29" s="118" t="s">
        <v>206</v>
      </c>
      <c r="E29" s="119" t="s">
        <v>207</v>
      </c>
      <c r="F29" s="147"/>
      <c r="G29" s="148">
        <f>'E Elenco prezzi'!$D$26</f>
        <v>97.3</v>
      </c>
      <c r="H29" s="149">
        <f>G29*F29</f>
        <v>0</v>
      </c>
      <c r="I29" s="150"/>
      <c r="J29" s="153"/>
      <c r="K29" s="152"/>
      <c r="L29" s="150"/>
      <c r="M29" s="153"/>
      <c r="N29" s="152"/>
    </row>
    <row r="30" spans="2:14" ht="15">
      <c r="B30" s="195" t="s">
        <v>96</v>
      </c>
      <c r="C30" s="192" t="s">
        <v>208</v>
      </c>
      <c r="D30" s="120" t="s">
        <v>190</v>
      </c>
      <c r="E30" s="121" t="s">
        <v>207</v>
      </c>
      <c r="F30" s="147"/>
      <c r="G30" s="148">
        <f>'E Elenco prezzi'!$D$26</f>
        <v>97.3</v>
      </c>
      <c r="H30" s="149">
        <f>G30*F30</f>
        <v>0</v>
      </c>
      <c r="I30" s="147"/>
      <c r="J30" s="154">
        <f>'E Elenco prezzi'!$D$27</f>
        <v>165</v>
      </c>
      <c r="K30" s="149">
        <f>J30*I30</f>
        <v>0</v>
      </c>
      <c r="L30" s="150"/>
      <c r="M30" s="153"/>
      <c r="N30" s="152"/>
    </row>
    <row r="31" spans="2:14" ht="15">
      <c r="B31" s="195" t="s">
        <v>99</v>
      </c>
      <c r="C31" s="192" t="s">
        <v>94</v>
      </c>
      <c r="D31" s="118" t="s">
        <v>209</v>
      </c>
      <c r="E31" s="119" t="s">
        <v>210</v>
      </c>
      <c r="F31" s="147"/>
      <c r="G31" s="148">
        <f>'E Elenco prezzi'!$D$26</f>
        <v>97.3</v>
      </c>
      <c r="H31" s="149">
        <f>G31*F31</f>
        <v>0</v>
      </c>
      <c r="I31" s="150"/>
      <c r="J31" s="153"/>
      <c r="K31" s="152"/>
      <c r="L31" s="162"/>
      <c r="M31" s="148">
        <f>'E Elenco prezzi'!$D$28</f>
        <v>240</v>
      </c>
      <c r="N31" s="149">
        <f>M31*L31</f>
        <v>0</v>
      </c>
    </row>
    <row r="32" spans="2:14" ht="15">
      <c r="B32" s="195" t="s">
        <v>102</v>
      </c>
      <c r="C32" s="192" t="s">
        <v>97</v>
      </c>
      <c r="D32" s="120" t="s">
        <v>211</v>
      </c>
      <c r="E32" s="121" t="s">
        <v>212</v>
      </c>
      <c r="F32" s="147"/>
      <c r="G32" s="148">
        <f>'E Elenco prezzi'!$D$26</f>
        <v>97.3</v>
      </c>
      <c r="H32" s="149">
        <f>G32*F32</f>
        <v>0</v>
      </c>
      <c r="I32" s="147"/>
      <c r="J32" s="154">
        <f>'E Elenco prezzi'!$D$27</f>
        <v>165</v>
      </c>
      <c r="K32" s="149">
        <f>J32*I32</f>
        <v>0</v>
      </c>
      <c r="L32" s="147"/>
      <c r="M32" s="148">
        <f>'E Elenco prezzi'!$D$28</f>
        <v>240</v>
      </c>
      <c r="N32" s="149">
        <f>M32*L32</f>
        <v>0</v>
      </c>
    </row>
    <row r="33" spans="2:14" ht="15" hidden="1">
      <c r="B33" s="195" t="s">
        <v>102</v>
      </c>
      <c r="C33" s="194" t="s">
        <v>213</v>
      </c>
      <c r="D33" s="112" t="s">
        <v>214</v>
      </c>
      <c r="E33" s="113" t="s">
        <v>215</v>
      </c>
      <c r="F33" s="150"/>
      <c r="G33" s="148">
        <f>'E Elenco prezzi'!$D$26</f>
        <v>97.3</v>
      </c>
      <c r="H33" s="152"/>
      <c r="I33" s="150"/>
      <c r="J33" s="153"/>
      <c r="K33" s="152"/>
      <c r="L33" s="150"/>
      <c r="M33" s="153"/>
      <c r="N33" s="152"/>
    </row>
    <row r="34" spans="2:14" ht="15">
      <c r="B34" s="195" t="s">
        <v>105</v>
      </c>
      <c r="C34" s="192" t="s">
        <v>100</v>
      </c>
      <c r="D34" s="120" t="s">
        <v>216</v>
      </c>
      <c r="E34" s="121" t="s">
        <v>215</v>
      </c>
      <c r="F34" s="147"/>
      <c r="G34" s="148">
        <f>'E Elenco prezzi'!$D$26</f>
        <v>97.3</v>
      </c>
      <c r="H34" s="149">
        <f>G34*F34</f>
        <v>0</v>
      </c>
      <c r="I34" s="150"/>
      <c r="J34" s="153"/>
      <c r="K34" s="152"/>
      <c r="L34" s="150"/>
      <c r="M34" s="153"/>
      <c r="N34" s="152"/>
    </row>
    <row r="35" spans="2:14" ht="15" hidden="1">
      <c r="B35" s="195" t="s">
        <v>120</v>
      </c>
      <c r="C35" s="194" t="s">
        <v>217</v>
      </c>
      <c r="D35" s="112" t="s">
        <v>218</v>
      </c>
      <c r="E35" s="113" t="s">
        <v>215</v>
      </c>
      <c r="F35" s="150"/>
      <c r="G35" s="153"/>
      <c r="H35" s="152"/>
      <c r="I35" s="150"/>
      <c r="J35" s="153"/>
      <c r="K35" s="152"/>
      <c r="L35" s="150"/>
      <c r="M35" s="153"/>
      <c r="N35" s="152"/>
    </row>
    <row r="36" spans="2:14" ht="15">
      <c r="B36" s="195" t="s">
        <v>108</v>
      </c>
      <c r="C36" s="192" t="s">
        <v>103</v>
      </c>
      <c r="D36" s="118" t="s">
        <v>219</v>
      </c>
      <c r="E36" s="119" t="s">
        <v>215</v>
      </c>
      <c r="F36" s="150"/>
      <c r="G36" s="153"/>
      <c r="H36" s="152"/>
      <c r="I36" s="147"/>
      <c r="J36" s="154">
        <f>'E Elenco prezzi'!$D$27</f>
        <v>165</v>
      </c>
      <c r="K36" s="149">
        <f>J36*I36</f>
        <v>0</v>
      </c>
      <c r="L36" s="147"/>
      <c r="M36" s="148">
        <f>'E Elenco prezzi'!$D$28</f>
        <v>240</v>
      </c>
      <c r="N36" s="149">
        <f>M36*L36</f>
        <v>0</v>
      </c>
    </row>
    <row r="37" spans="2:14" ht="15" customHeight="1" hidden="1">
      <c r="B37" s="195" t="s">
        <v>126</v>
      </c>
      <c r="C37" s="192" t="s">
        <v>106</v>
      </c>
      <c r="D37" s="118" t="s">
        <v>220</v>
      </c>
      <c r="E37" s="119" t="s">
        <v>215</v>
      </c>
      <c r="F37" s="150">
        <f>3-3</f>
        <v>0</v>
      </c>
      <c r="G37" s="153"/>
      <c r="H37" s="152"/>
      <c r="I37" s="150"/>
      <c r="J37" s="153"/>
      <c r="K37" s="152"/>
      <c r="L37" s="150"/>
      <c r="M37" s="153"/>
      <c r="N37" s="152"/>
    </row>
    <row r="38" spans="2:14" ht="15">
      <c r="B38" s="195" t="s">
        <v>111</v>
      </c>
      <c r="C38" s="192" t="s">
        <v>109</v>
      </c>
      <c r="D38" s="118" t="s">
        <v>221</v>
      </c>
      <c r="E38" s="119" t="s">
        <v>222</v>
      </c>
      <c r="F38" s="155"/>
      <c r="G38" s="156">
        <f>'E Elenco prezzi'!$D$26</f>
        <v>97.3</v>
      </c>
      <c r="H38" s="149">
        <f>G38*F38</f>
        <v>0</v>
      </c>
      <c r="I38" s="163"/>
      <c r="J38" s="164"/>
      <c r="K38" s="165"/>
      <c r="L38" s="163"/>
      <c r="M38" s="164"/>
      <c r="N38" s="165"/>
    </row>
    <row r="39" spans="2:14" ht="15" hidden="1">
      <c r="B39" s="195" t="s">
        <v>114</v>
      </c>
      <c r="C39" s="192" t="s">
        <v>223</v>
      </c>
      <c r="D39" s="118" t="s">
        <v>224</v>
      </c>
      <c r="E39" s="119" t="s">
        <v>222</v>
      </c>
      <c r="F39" s="158"/>
      <c r="G39" s="159"/>
      <c r="H39" s="160"/>
      <c r="I39" s="166"/>
      <c r="J39" s="167"/>
      <c r="K39" s="168"/>
      <c r="L39" s="166"/>
      <c r="M39" s="167"/>
      <c r="N39" s="168"/>
    </row>
    <row r="40" spans="2:14" ht="15">
      <c r="B40" s="195" t="s">
        <v>114</v>
      </c>
      <c r="C40" s="192" t="s">
        <v>112</v>
      </c>
      <c r="D40" s="118" t="s">
        <v>225</v>
      </c>
      <c r="E40" s="119" t="s">
        <v>222</v>
      </c>
      <c r="F40" s="150"/>
      <c r="G40" s="153"/>
      <c r="H40" s="152"/>
      <c r="I40" s="147"/>
      <c r="J40" s="154">
        <f>'E Elenco prezzi'!$D$27</f>
        <v>165</v>
      </c>
      <c r="K40" s="149">
        <f>J40*I40</f>
        <v>0</v>
      </c>
      <c r="L40" s="147"/>
      <c r="M40" s="148">
        <f>'E Elenco prezzi'!$D$28</f>
        <v>240</v>
      </c>
      <c r="N40" s="149">
        <f aca="true" t="shared" si="2" ref="N40:N47">M40*L40</f>
        <v>0</v>
      </c>
    </row>
    <row r="41" spans="2:14" ht="15">
      <c r="B41" s="195" t="s">
        <v>117</v>
      </c>
      <c r="C41" s="192" t="s">
        <v>115</v>
      </c>
      <c r="D41" s="118" t="s">
        <v>226</v>
      </c>
      <c r="E41" s="119" t="s">
        <v>227</v>
      </c>
      <c r="F41" s="147"/>
      <c r="G41" s="148">
        <f>'E Elenco prezzi'!$D$26</f>
        <v>97.3</v>
      </c>
      <c r="H41" s="149">
        <f>G41*F41</f>
        <v>0</v>
      </c>
      <c r="I41" s="147"/>
      <c r="J41" s="154">
        <f>'E Elenco prezzi'!$D$27</f>
        <v>165</v>
      </c>
      <c r="K41" s="149">
        <f>J41*I41</f>
        <v>0</v>
      </c>
      <c r="L41" s="147"/>
      <c r="M41" s="148">
        <f>'E Elenco prezzi'!$D$28</f>
        <v>240</v>
      </c>
      <c r="N41" s="149">
        <f t="shared" si="2"/>
        <v>0</v>
      </c>
    </row>
    <row r="42" spans="2:14" ht="15">
      <c r="B42" s="195" t="s">
        <v>120</v>
      </c>
      <c r="C42" s="192" t="s">
        <v>118</v>
      </c>
      <c r="D42" s="118" t="s">
        <v>228</v>
      </c>
      <c r="E42" s="119" t="s">
        <v>229</v>
      </c>
      <c r="F42" s="147"/>
      <c r="G42" s="148">
        <f>'E Elenco prezzi'!$D$26</f>
        <v>97.3</v>
      </c>
      <c r="H42" s="149">
        <f>G42*F42</f>
        <v>0</v>
      </c>
      <c r="I42" s="147"/>
      <c r="J42" s="154">
        <f>'E Elenco prezzi'!$D$27</f>
        <v>165</v>
      </c>
      <c r="K42" s="149">
        <f>J42*I42</f>
        <v>0</v>
      </c>
      <c r="L42" s="147"/>
      <c r="M42" s="148">
        <f>'E Elenco prezzi'!$D$28</f>
        <v>240</v>
      </c>
      <c r="N42" s="149">
        <f t="shared" si="2"/>
        <v>0</v>
      </c>
    </row>
    <row r="43" spans="2:14" ht="15">
      <c r="B43" s="195" t="s">
        <v>123</v>
      </c>
      <c r="C43" s="192" t="s">
        <v>121</v>
      </c>
      <c r="D43" s="118" t="s">
        <v>230</v>
      </c>
      <c r="E43" s="121" t="s">
        <v>229</v>
      </c>
      <c r="F43" s="147"/>
      <c r="G43" s="148">
        <f>'E Elenco prezzi'!$D$26</f>
        <v>97.3</v>
      </c>
      <c r="H43" s="149">
        <f>G43*F43</f>
        <v>0</v>
      </c>
      <c r="I43" s="147"/>
      <c r="J43" s="154">
        <f>'E Elenco prezzi'!$D$27</f>
        <v>165</v>
      </c>
      <c r="K43" s="149">
        <f>J43*I43</f>
        <v>0</v>
      </c>
      <c r="L43" s="147"/>
      <c r="M43" s="148">
        <f>'E Elenco prezzi'!$D$28</f>
        <v>240</v>
      </c>
      <c r="N43" s="149">
        <f t="shared" si="2"/>
        <v>0</v>
      </c>
    </row>
    <row r="44" spans="2:14" ht="15" hidden="1">
      <c r="B44" s="195" t="s">
        <v>123</v>
      </c>
      <c r="C44" s="192" t="s">
        <v>232</v>
      </c>
      <c r="D44" s="120" t="s">
        <v>233</v>
      </c>
      <c r="E44" s="121" t="s">
        <v>229</v>
      </c>
      <c r="F44" s="150"/>
      <c r="G44" s="148">
        <f>'E Elenco prezzi'!$D$26</f>
        <v>97.3</v>
      </c>
      <c r="H44" s="152"/>
      <c r="I44" s="150"/>
      <c r="J44" s="153"/>
      <c r="K44" s="152"/>
      <c r="L44" s="150"/>
      <c r="M44" s="148">
        <f>'E Elenco prezzi'!$D$28</f>
        <v>240</v>
      </c>
      <c r="N44" s="149">
        <f t="shared" si="2"/>
        <v>0</v>
      </c>
    </row>
    <row r="45" spans="2:14" ht="15" hidden="1">
      <c r="B45" s="195" t="s">
        <v>126</v>
      </c>
      <c r="C45" s="192" t="s">
        <v>124</v>
      </c>
      <c r="D45" s="126" t="s">
        <v>234</v>
      </c>
      <c r="E45" s="121" t="s">
        <v>171</v>
      </c>
      <c r="F45" s="150"/>
      <c r="G45" s="148">
        <f>'E Elenco prezzi'!$D$26</f>
        <v>97.3</v>
      </c>
      <c r="H45" s="152"/>
      <c r="I45" s="150"/>
      <c r="J45" s="153"/>
      <c r="K45" s="152"/>
      <c r="L45" s="150"/>
      <c r="M45" s="148">
        <f>'E Elenco prezzi'!$D$28</f>
        <v>240</v>
      </c>
      <c r="N45" s="149">
        <f t="shared" si="2"/>
        <v>0</v>
      </c>
    </row>
    <row r="46" spans="2:14" ht="15" hidden="1">
      <c r="B46" s="195" t="s">
        <v>129</v>
      </c>
      <c r="C46" s="194" t="s">
        <v>235</v>
      </c>
      <c r="D46" s="127" t="s">
        <v>236</v>
      </c>
      <c r="E46" s="128" t="s">
        <v>171</v>
      </c>
      <c r="F46" s="150"/>
      <c r="G46" s="148">
        <f>'E Elenco prezzi'!$D$26</f>
        <v>97.3</v>
      </c>
      <c r="H46" s="152"/>
      <c r="I46" s="150"/>
      <c r="J46" s="153"/>
      <c r="K46" s="152"/>
      <c r="L46" s="150"/>
      <c r="M46" s="148">
        <f>'E Elenco prezzi'!$D$28</f>
        <v>240</v>
      </c>
      <c r="N46" s="149">
        <f t="shared" si="2"/>
        <v>0</v>
      </c>
    </row>
    <row r="47" spans="2:14" ht="19.5" customHeight="1">
      <c r="B47" s="195" t="s">
        <v>126</v>
      </c>
      <c r="C47" s="192" t="s">
        <v>127</v>
      </c>
      <c r="D47" s="118" t="s">
        <v>237</v>
      </c>
      <c r="E47" s="119" t="s">
        <v>171</v>
      </c>
      <c r="F47" s="147"/>
      <c r="G47" s="148">
        <f>'E Elenco prezzi'!$D$26</f>
        <v>97.3</v>
      </c>
      <c r="H47" s="149">
        <f>G47*F47</f>
        <v>0</v>
      </c>
      <c r="I47" s="147"/>
      <c r="J47" s="154">
        <f>'E Elenco prezzi'!$D$27</f>
        <v>165</v>
      </c>
      <c r="K47" s="149">
        <f>J47*I47</f>
        <v>0</v>
      </c>
      <c r="L47" s="147"/>
      <c r="M47" s="148">
        <f>'E Elenco prezzi'!$D$28</f>
        <v>240</v>
      </c>
      <c r="N47" s="149">
        <f t="shared" si="2"/>
        <v>0</v>
      </c>
    </row>
    <row r="48" spans="2:14" ht="15" hidden="1">
      <c r="B48" s="195" t="s">
        <v>135</v>
      </c>
      <c r="C48" s="192" t="s">
        <v>130</v>
      </c>
      <c r="D48" s="118" t="s">
        <v>238</v>
      </c>
      <c r="E48" s="119" t="s">
        <v>171</v>
      </c>
      <c r="F48" s="150"/>
      <c r="G48" s="153">
        <f>'E Elenco prezzi'!$D$26</f>
        <v>97.3</v>
      </c>
      <c r="H48" s="152"/>
      <c r="I48" s="150"/>
      <c r="J48" s="153"/>
      <c r="K48" s="152"/>
      <c r="L48" s="150"/>
      <c r="M48" s="153"/>
      <c r="N48" s="152"/>
    </row>
    <row r="49" spans="2:14" ht="15" hidden="1">
      <c r="B49" s="195" t="s">
        <v>138</v>
      </c>
      <c r="C49" s="192" t="s">
        <v>133</v>
      </c>
      <c r="D49" s="120" t="s">
        <v>239</v>
      </c>
      <c r="E49" s="121" t="s">
        <v>171</v>
      </c>
      <c r="F49" s="150"/>
      <c r="G49" s="153">
        <f>'E Elenco prezzi'!$D$26</f>
        <v>97.3</v>
      </c>
      <c r="H49" s="152"/>
      <c r="I49" s="150"/>
      <c r="J49" s="153"/>
      <c r="K49" s="152"/>
      <c r="L49" s="150"/>
      <c r="M49" s="153"/>
      <c r="N49" s="152"/>
    </row>
    <row r="50" spans="2:14" ht="15" hidden="1">
      <c r="B50" s="195" t="s">
        <v>141</v>
      </c>
      <c r="C50" s="194" t="s">
        <v>136</v>
      </c>
      <c r="D50" s="112" t="s">
        <v>240</v>
      </c>
      <c r="E50" s="113" t="s">
        <v>171</v>
      </c>
      <c r="F50" s="150"/>
      <c r="G50" s="153">
        <f>'E Elenco prezzi'!$D$26</f>
        <v>97.3</v>
      </c>
      <c r="H50" s="152"/>
      <c r="I50" s="150"/>
      <c r="J50" s="153"/>
      <c r="K50" s="152"/>
      <c r="L50" s="150"/>
      <c r="M50" s="153"/>
      <c r="N50" s="152"/>
    </row>
    <row r="51" spans="2:14" ht="15" hidden="1">
      <c r="B51" s="195" t="s">
        <v>144</v>
      </c>
      <c r="C51" s="194" t="s">
        <v>241</v>
      </c>
      <c r="D51" s="112" t="s">
        <v>242</v>
      </c>
      <c r="E51" s="113" t="s">
        <v>171</v>
      </c>
      <c r="F51" s="150"/>
      <c r="G51" s="153">
        <f>'E Elenco prezzi'!$D$26</f>
        <v>97.3</v>
      </c>
      <c r="H51" s="152"/>
      <c r="I51" s="150"/>
      <c r="J51" s="153"/>
      <c r="K51" s="152"/>
      <c r="L51" s="150"/>
      <c r="M51" s="153"/>
      <c r="N51" s="152"/>
    </row>
    <row r="52" spans="2:14" ht="30" hidden="1">
      <c r="B52" s="195" t="s">
        <v>147</v>
      </c>
      <c r="C52" s="194" t="s">
        <v>243</v>
      </c>
      <c r="D52" s="127" t="s">
        <v>244</v>
      </c>
      <c r="E52" s="113" t="s">
        <v>171</v>
      </c>
      <c r="F52" s="150"/>
      <c r="G52" s="153">
        <f>'E Elenco prezzi'!$D$26</f>
        <v>97.3</v>
      </c>
      <c r="H52" s="152"/>
      <c r="I52" s="150"/>
      <c r="J52" s="153"/>
      <c r="K52" s="152"/>
      <c r="L52" s="150"/>
      <c r="M52" s="153"/>
      <c r="N52" s="152"/>
    </row>
    <row r="53" spans="2:14" ht="15">
      <c r="B53" s="195" t="s">
        <v>129</v>
      </c>
      <c r="C53" s="192" t="s">
        <v>139</v>
      </c>
      <c r="D53" s="118" t="s">
        <v>245</v>
      </c>
      <c r="E53" s="119" t="s">
        <v>246</v>
      </c>
      <c r="F53" s="147"/>
      <c r="G53" s="148">
        <f>'E Elenco prezzi'!$D$26</f>
        <v>97.3</v>
      </c>
      <c r="H53" s="149">
        <f>G53*F53</f>
        <v>0</v>
      </c>
      <c r="I53" s="150"/>
      <c r="J53" s="153"/>
      <c r="K53" s="152"/>
      <c r="L53" s="150"/>
      <c r="M53" s="153"/>
      <c r="N53" s="152"/>
    </row>
    <row r="54" spans="2:14" ht="15.75" thickBot="1">
      <c r="B54" s="195" t="s">
        <v>132</v>
      </c>
      <c r="C54" s="193" t="s">
        <v>142</v>
      </c>
      <c r="D54" s="125" t="s">
        <v>375</v>
      </c>
      <c r="E54" s="130" t="s">
        <v>247</v>
      </c>
      <c r="F54" s="170"/>
      <c r="G54" s="171"/>
      <c r="H54" s="172"/>
      <c r="I54" s="170"/>
      <c r="J54" s="171"/>
      <c r="K54" s="172"/>
      <c r="L54" s="173">
        <v>6</v>
      </c>
      <c r="M54" s="174">
        <v>240</v>
      </c>
      <c r="N54" s="175">
        <f>M54*L54</f>
        <v>1440</v>
      </c>
    </row>
    <row r="55" spans="2:14" ht="15.75" hidden="1" thickBot="1">
      <c r="B55" s="195"/>
      <c r="C55" s="192" t="s">
        <v>145</v>
      </c>
      <c r="D55" s="118" t="s">
        <v>248</v>
      </c>
      <c r="E55" s="135" t="s">
        <v>249</v>
      </c>
      <c r="F55" s="150"/>
      <c r="G55" s="153"/>
      <c r="H55" s="152"/>
      <c r="I55" s="150"/>
      <c r="J55" s="153"/>
      <c r="K55" s="152"/>
      <c r="L55" s="150"/>
      <c r="M55" s="153"/>
      <c r="N55" s="152"/>
    </row>
    <row r="56" spans="2:14" ht="15" customHeight="1" hidden="1">
      <c r="B56" s="195"/>
      <c r="C56" s="194" t="s">
        <v>250</v>
      </c>
      <c r="D56" s="112" t="s">
        <v>251</v>
      </c>
      <c r="E56" s="136" t="s">
        <v>171</v>
      </c>
      <c r="F56" s="150"/>
      <c r="G56" s="153"/>
      <c r="H56" s="152"/>
      <c r="I56" s="150"/>
      <c r="J56" s="153"/>
      <c r="K56" s="152"/>
      <c r="L56" s="150"/>
      <c r="M56" s="153"/>
      <c r="N56" s="152"/>
    </row>
    <row r="57" spans="2:14" ht="15.75" hidden="1" thickBot="1">
      <c r="B57" s="195"/>
      <c r="C57" s="223" t="s">
        <v>148</v>
      </c>
      <c r="D57" s="137" t="s">
        <v>252</v>
      </c>
      <c r="E57" s="138" t="s">
        <v>171</v>
      </c>
      <c r="F57" s="150"/>
      <c r="G57" s="153"/>
      <c r="H57" s="152"/>
      <c r="I57" s="150"/>
      <c r="J57" s="153"/>
      <c r="K57" s="152"/>
      <c r="L57" s="150"/>
      <c r="M57" s="153"/>
      <c r="N57" s="152"/>
    </row>
    <row r="58" spans="2:14" ht="15.75" hidden="1" thickBot="1">
      <c r="B58" s="195"/>
      <c r="C58" s="192" t="s">
        <v>151</v>
      </c>
      <c r="D58" s="118" t="s">
        <v>253</v>
      </c>
      <c r="E58" s="135" t="s">
        <v>171</v>
      </c>
      <c r="F58" s="147"/>
      <c r="G58" s="148"/>
      <c r="H58" s="149"/>
      <c r="I58" s="150"/>
      <c r="J58" s="148"/>
      <c r="K58" s="149"/>
      <c r="L58" s="150"/>
      <c r="M58" s="148"/>
      <c r="N58" s="149"/>
    </row>
    <row r="59" spans="2:14" ht="15.75" hidden="1" thickBot="1">
      <c r="B59" s="195"/>
      <c r="C59" s="194" t="s">
        <v>254</v>
      </c>
      <c r="D59" s="112" t="s">
        <v>255</v>
      </c>
      <c r="E59" s="136" t="s">
        <v>215</v>
      </c>
      <c r="F59" s="150"/>
      <c r="G59" s="153"/>
      <c r="H59" s="152"/>
      <c r="I59" s="150"/>
      <c r="J59" s="153"/>
      <c r="K59" s="152"/>
      <c r="L59" s="150"/>
      <c r="M59" s="153"/>
      <c r="N59" s="152"/>
    </row>
    <row r="60" spans="2:14" ht="15.75" hidden="1" thickBot="1">
      <c r="B60" s="195"/>
      <c r="C60" s="194" t="s">
        <v>256</v>
      </c>
      <c r="D60" s="112" t="s">
        <v>257</v>
      </c>
      <c r="E60" s="136" t="s">
        <v>222</v>
      </c>
      <c r="F60" s="150"/>
      <c r="G60" s="153"/>
      <c r="H60" s="152"/>
      <c r="I60" s="150"/>
      <c r="J60" s="153"/>
      <c r="K60" s="152"/>
      <c r="L60" s="150"/>
      <c r="M60" s="153"/>
      <c r="N60" s="152"/>
    </row>
    <row r="61" spans="2:14" ht="15.75" hidden="1" thickBot="1">
      <c r="B61" s="195"/>
      <c r="C61" s="194" t="s">
        <v>258</v>
      </c>
      <c r="D61" s="112" t="s">
        <v>259</v>
      </c>
      <c r="E61" s="136" t="s">
        <v>229</v>
      </c>
      <c r="F61" s="150"/>
      <c r="G61" s="153"/>
      <c r="H61" s="152"/>
      <c r="I61" s="150"/>
      <c r="J61" s="153"/>
      <c r="K61" s="152"/>
      <c r="L61" s="150"/>
      <c r="M61" s="153"/>
      <c r="N61" s="152"/>
    </row>
    <row r="62" spans="2:14" ht="15.75" hidden="1" thickBot="1">
      <c r="B62" s="195"/>
      <c r="C62" s="194" t="s">
        <v>260</v>
      </c>
      <c r="D62" s="112" t="s">
        <v>261</v>
      </c>
      <c r="E62" s="136" t="s">
        <v>207</v>
      </c>
      <c r="F62" s="150"/>
      <c r="G62" s="153"/>
      <c r="H62" s="152"/>
      <c r="I62" s="150"/>
      <c r="J62" s="153"/>
      <c r="K62" s="152"/>
      <c r="L62" s="150"/>
      <c r="M62" s="153"/>
      <c r="N62" s="152"/>
    </row>
    <row r="63" spans="2:14" ht="15.75" hidden="1" thickBot="1">
      <c r="B63" s="195"/>
      <c r="C63" s="192" t="s">
        <v>262</v>
      </c>
      <c r="D63" s="139" t="s">
        <v>263</v>
      </c>
      <c r="E63" s="140" t="s">
        <v>171</v>
      </c>
      <c r="F63" s="147"/>
      <c r="G63" s="148"/>
      <c r="H63" s="149"/>
      <c r="I63" s="150"/>
      <c r="J63" s="148"/>
      <c r="K63" s="149"/>
      <c r="L63" s="150"/>
      <c r="M63" s="148"/>
      <c r="N63" s="149"/>
    </row>
    <row r="64" spans="2:14" ht="15.75" hidden="1" thickBot="1">
      <c r="B64" s="195"/>
      <c r="C64" s="194" t="s">
        <v>264</v>
      </c>
      <c r="D64" s="112" t="s">
        <v>265</v>
      </c>
      <c r="E64" s="142" t="s">
        <v>171</v>
      </c>
      <c r="F64" s="150"/>
      <c r="G64" s="153"/>
      <c r="H64" s="152"/>
      <c r="I64" s="150"/>
      <c r="J64" s="153"/>
      <c r="K64" s="152"/>
      <c r="L64" s="150"/>
      <c r="M64" s="153"/>
      <c r="N64" s="152"/>
    </row>
    <row r="65" spans="2:14" ht="15.75" hidden="1" thickBot="1">
      <c r="B65" s="195"/>
      <c r="C65" s="223" t="s">
        <v>266</v>
      </c>
      <c r="D65" s="137" t="s">
        <v>267</v>
      </c>
      <c r="E65" s="141" t="s">
        <v>210</v>
      </c>
      <c r="F65" s="162"/>
      <c r="G65" s="178"/>
      <c r="H65" s="179"/>
      <c r="I65" s="150"/>
      <c r="J65" s="178"/>
      <c r="K65" s="179"/>
      <c r="L65" s="150"/>
      <c r="M65" s="178"/>
      <c r="N65" s="179"/>
    </row>
    <row r="66" spans="2:14" ht="15.75" hidden="1" thickBot="1">
      <c r="B66" s="195"/>
      <c r="C66" s="194" t="s">
        <v>268</v>
      </c>
      <c r="D66" s="112" t="s">
        <v>269</v>
      </c>
      <c r="E66" s="142" t="s">
        <v>270</v>
      </c>
      <c r="F66" s="150"/>
      <c r="G66" s="153"/>
      <c r="H66" s="152"/>
      <c r="I66" s="150"/>
      <c r="J66" s="153"/>
      <c r="K66" s="152"/>
      <c r="L66" s="150"/>
      <c r="M66" s="153"/>
      <c r="N66" s="152"/>
    </row>
    <row r="67" spans="2:14" ht="15.75" hidden="1" thickBot="1">
      <c r="B67" s="195"/>
      <c r="C67" s="192" t="s">
        <v>271</v>
      </c>
      <c r="D67" s="139" t="s">
        <v>272</v>
      </c>
      <c r="E67" s="140" t="s">
        <v>222</v>
      </c>
      <c r="F67" s="150"/>
      <c r="G67" s="153"/>
      <c r="H67" s="152"/>
      <c r="I67" s="150"/>
      <c r="J67" s="153"/>
      <c r="K67" s="152"/>
      <c r="L67" s="147"/>
      <c r="M67" s="153"/>
      <c r="N67" s="152"/>
    </row>
    <row r="68" spans="2:14" ht="15.75" hidden="1" thickBot="1">
      <c r="B68" s="195"/>
      <c r="C68" s="192" t="s">
        <v>273</v>
      </c>
      <c r="D68" s="139" t="s">
        <v>263</v>
      </c>
      <c r="E68" s="140" t="s">
        <v>274</v>
      </c>
      <c r="F68" s="150"/>
      <c r="G68" s="153"/>
      <c r="H68" s="152"/>
      <c r="I68" s="147"/>
      <c r="J68" s="153"/>
      <c r="K68" s="152"/>
      <c r="L68" s="150"/>
      <c r="M68" s="153"/>
      <c r="N68" s="152"/>
    </row>
    <row r="69" spans="2:14" ht="15.75" hidden="1" thickBot="1">
      <c r="B69" s="195"/>
      <c r="C69" s="192" t="s">
        <v>275</v>
      </c>
      <c r="D69" s="139" t="s">
        <v>263</v>
      </c>
      <c r="E69" s="140" t="s">
        <v>231</v>
      </c>
      <c r="F69" s="147"/>
      <c r="G69" s="148"/>
      <c r="H69" s="149"/>
      <c r="I69" s="147"/>
      <c r="J69" s="148"/>
      <c r="K69" s="149"/>
      <c r="L69" s="150"/>
      <c r="M69" s="148"/>
      <c r="N69" s="149"/>
    </row>
    <row r="70" spans="2:14" ht="15.75" hidden="1" thickBot="1">
      <c r="B70" s="195"/>
      <c r="C70" s="194" t="s">
        <v>276</v>
      </c>
      <c r="D70" s="112" t="s">
        <v>269</v>
      </c>
      <c r="E70" s="142" t="s">
        <v>231</v>
      </c>
      <c r="F70" s="150"/>
      <c r="G70" s="153"/>
      <c r="H70" s="152"/>
      <c r="I70" s="150"/>
      <c r="J70" s="153"/>
      <c r="K70" s="152"/>
      <c r="L70" s="150"/>
      <c r="M70" s="153"/>
      <c r="N70" s="152"/>
    </row>
    <row r="71" spans="2:14" ht="15.75" hidden="1" thickBot="1">
      <c r="B71" s="195"/>
      <c r="C71" s="482" t="s">
        <v>277</v>
      </c>
      <c r="D71" s="181" t="s">
        <v>278</v>
      </c>
      <c r="E71" s="182" t="s">
        <v>171</v>
      </c>
      <c r="F71" s="183"/>
      <c r="G71" s="184"/>
      <c r="H71" s="185"/>
      <c r="I71" s="183"/>
      <c r="J71" s="184"/>
      <c r="K71" s="185"/>
      <c r="L71" s="186"/>
      <c r="M71" s="184"/>
      <c r="N71" s="185"/>
    </row>
    <row r="72" spans="2:14" ht="16.5" thickBot="1">
      <c r="B72" s="483"/>
      <c r="C72" s="569" t="s">
        <v>289</v>
      </c>
      <c r="D72" s="570"/>
      <c r="E72" s="571"/>
      <c r="F72" s="229">
        <f>SUM(F5:F71)</f>
        <v>8</v>
      </c>
      <c r="G72" s="230">
        <f>'E Elenco prezzi'!$D$26</f>
        <v>97.3</v>
      </c>
      <c r="H72" s="231">
        <f>G72*F72</f>
        <v>778.4</v>
      </c>
      <c r="I72" s="229">
        <f>SUM(I5:I71)</f>
        <v>4</v>
      </c>
      <c r="J72" s="230">
        <f>$J$15</f>
        <v>165</v>
      </c>
      <c r="K72" s="231">
        <f>J72*I72</f>
        <v>660</v>
      </c>
      <c r="L72" s="229">
        <f>SUM(L5:L71)</f>
        <v>8</v>
      </c>
      <c r="M72" s="230">
        <f>'E Elenco prezzi'!$D$28</f>
        <v>240</v>
      </c>
      <c r="N72" s="231">
        <f>M72*L72</f>
        <v>1920</v>
      </c>
    </row>
    <row r="73" spans="3:14" ht="29.25" customHeight="1" thickBot="1">
      <c r="C73" s="572" t="s">
        <v>292</v>
      </c>
      <c r="D73" s="570"/>
      <c r="E73" s="571"/>
      <c r="F73" s="573">
        <f>H72+K72+N72</f>
        <v>3358.4</v>
      </c>
      <c r="G73" s="574"/>
      <c r="H73" s="574"/>
      <c r="I73" s="574"/>
      <c r="J73" s="574"/>
      <c r="K73" s="574"/>
      <c r="L73" s="574"/>
      <c r="M73" s="574"/>
      <c r="N73" s="575"/>
    </row>
  </sheetData>
  <sheetProtection/>
  <mergeCells count="17">
    <mergeCell ref="C72:E72"/>
    <mergeCell ref="C73:E73"/>
    <mergeCell ref="F73:N73"/>
    <mergeCell ref="C2:N2"/>
    <mergeCell ref="C3:C4"/>
    <mergeCell ref="F3:F4"/>
    <mergeCell ref="G3:G4"/>
    <mergeCell ref="H3:H4"/>
    <mergeCell ref="I3:I4"/>
    <mergeCell ref="J3:J4"/>
    <mergeCell ref="L3:L4"/>
    <mergeCell ref="M3:M4"/>
    <mergeCell ref="N3:N4"/>
    <mergeCell ref="B3:B4"/>
    <mergeCell ref="D3:D4"/>
    <mergeCell ref="E3:E4"/>
    <mergeCell ref="K3:K4"/>
  </mergeCells>
  <printOptions horizontalCentered="1"/>
  <pageMargins left="0.7874015748031497" right="0.7874015748031497" top="0.984251968503937" bottom="0.984251968503937" header="0.5118110236220472" footer="0.5118110236220472"/>
  <pageSetup horizontalDpi="600" verticalDpi="600" orientation="landscape" paperSize="9" scale="48" r:id="rId1"/>
</worksheet>
</file>

<file path=xl/worksheets/sheet7.xml><?xml version="1.0" encoding="utf-8"?>
<worksheet xmlns="http://schemas.openxmlformats.org/spreadsheetml/2006/main" xmlns:r="http://schemas.openxmlformats.org/officeDocument/2006/relationships">
  <dimension ref="B2:J73"/>
  <sheetViews>
    <sheetView zoomScale="55" zoomScaleNormal="55" zoomScalePageLayoutView="0" workbookViewId="0" topLeftCell="A1">
      <selection activeCell="F97" sqref="F97"/>
    </sheetView>
  </sheetViews>
  <sheetFormatPr defaultColWidth="9.140625" defaultRowHeight="12.75"/>
  <cols>
    <col min="2" max="2" width="14.7109375" style="82" customWidth="1"/>
    <col min="3" max="3" width="12.57421875" style="82" customWidth="1"/>
    <col min="4" max="4" width="53.8515625" style="82" bestFit="1" customWidth="1"/>
    <col min="5" max="5" width="29.00390625" style="82" bestFit="1" customWidth="1"/>
    <col min="6" max="6" width="19.140625" style="82" bestFit="1" customWidth="1"/>
    <col min="7" max="7" width="19.140625" style="82" customWidth="1"/>
    <col min="8" max="8" width="16.7109375" style="0" bestFit="1" customWidth="1"/>
    <col min="9" max="9" width="21.7109375" style="0" bestFit="1" customWidth="1"/>
    <col min="10" max="10" width="9.140625" style="15" customWidth="1"/>
  </cols>
  <sheetData>
    <row r="1" ht="13.5" thickBot="1"/>
    <row r="2" spans="2:9" ht="89.25" customHeight="1" thickBot="1">
      <c r="B2" s="145">
        <v>5</v>
      </c>
      <c r="C2" s="542" t="str">
        <f>'E Elenco prezzi'!$B$29</f>
        <v>Potatura di contenimento e risanamento di macchie arbustive, per formazione di superfici continue, con raccolta ed asportazione del materiale di risulta ed il loro trasporto alle discariche, compreso l’onere di smaltimento presso le stesse: per altezze varie </v>
      </c>
      <c r="D2" s="542"/>
      <c r="E2" s="542"/>
      <c r="F2" s="542"/>
      <c r="G2" s="542"/>
      <c r="H2" s="542"/>
      <c r="I2" s="543"/>
    </row>
    <row r="3" spans="2:9" ht="12.75" customHeight="1">
      <c r="B3" s="550" t="s">
        <v>49</v>
      </c>
      <c r="C3" s="551" t="s">
        <v>50</v>
      </c>
      <c r="D3" s="551" t="s">
        <v>51</v>
      </c>
      <c r="E3" s="567" t="s">
        <v>52</v>
      </c>
      <c r="F3" s="560" t="s">
        <v>164</v>
      </c>
      <c r="G3" s="560" t="s">
        <v>335</v>
      </c>
      <c r="H3" s="562" t="s">
        <v>165</v>
      </c>
      <c r="I3" s="564" t="s">
        <v>166</v>
      </c>
    </row>
    <row r="4" spans="2:9" ht="27.75" customHeight="1" thickBot="1">
      <c r="B4" s="550"/>
      <c r="C4" s="566"/>
      <c r="D4" s="566"/>
      <c r="E4" s="568"/>
      <c r="F4" s="561"/>
      <c r="G4" s="561"/>
      <c r="H4" s="563"/>
      <c r="I4" s="565"/>
    </row>
    <row r="5" spans="2:9" ht="21" hidden="1" thickBot="1">
      <c r="B5" s="83"/>
      <c r="C5" s="91" t="s">
        <v>169</v>
      </c>
      <c r="D5" s="92" t="s">
        <v>170</v>
      </c>
      <c r="E5" s="93" t="s">
        <v>171</v>
      </c>
      <c r="F5" s="94"/>
      <c r="G5" s="420"/>
      <c r="H5" s="95"/>
      <c r="I5" s="96"/>
    </row>
    <row r="6" spans="2:9" ht="21" hidden="1" thickBot="1">
      <c r="B6" s="83"/>
      <c r="C6" s="97" t="s">
        <v>172</v>
      </c>
      <c r="D6" s="98" t="s">
        <v>173</v>
      </c>
      <c r="E6" s="99" t="s">
        <v>171</v>
      </c>
      <c r="F6" s="100"/>
      <c r="G6" s="421"/>
      <c r="H6" s="103"/>
      <c r="I6" s="104"/>
    </row>
    <row r="7" spans="2:9" ht="15">
      <c r="B7" s="211" t="s">
        <v>54</v>
      </c>
      <c r="C7" s="105" t="s">
        <v>169</v>
      </c>
      <c r="D7" s="467" t="s">
        <v>170</v>
      </c>
      <c r="E7" s="107" t="s">
        <v>171</v>
      </c>
      <c r="F7" s="198">
        <v>8</v>
      </c>
      <c r="G7" s="422">
        <v>2</v>
      </c>
      <c r="H7" s="199">
        <f>'E Elenco prezzi'!$D$30</f>
        <v>5.5</v>
      </c>
      <c r="I7" s="200">
        <f>F7*G7*H7</f>
        <v>88</v>
      </c>
    </row>
    <row r="8" spans="2:9" ht="15" hidden="1">
      <c r="B8" s="195"/>
      <c r="C8" s="111" t="s">
        <v>176</v>
      </c>
      <c r="D8" s="112" t="s">
        <v>177</v>
      </c>
      <c r="E8" s="113" t="s">
        <v>171</v>
      </c>
      <c r="F8" s="201"/>
      <c r="G8" s="423"/>
      <c r="H8" s="202">
        <f>'E Elenco prezzi'!$D$30</f>
        <v>5.5</v>
      </c>
      <c r="I8" s="206">
        <f aca="true" t="shared" si="0" ref="I8:I13">F8*G8</f>
        <v>0</v>
      </c>
    </row>
    <row r="9" spans="2:9" ht="15" hidden="1">
      <c r="B9" s="195"/>
      <c r="C9" s="111" t="s">
        <v>178</v>
      </c>
      <c r="D9" s="112" t="s">
        <v>179</v>
      </c>
      <c r="E9" s="113" t="s">
        <v>171</v>
      </c>
      <c r="F9" s="201"/>
      <c r="G9" s="423"/>
      <c r="H9" s="202">
        <f>'E Elenco prezzi'!$D$30</f>
        <v>5.5</v>
      </c>
      <c r="I9" s="206">
        <f t="shared" si="0"/>
        <v>0</v>
      </c>
    </row>
    <row r="10" spans="2:9" ht="15" hidden="1">
      <c r="B10" s="195"/>
      <c r="C10" s="111" t="s">
        <v>180</v>
      </c>
      <c r="D10" s="112" t="s">
        <v>181</v>
      </c>
      <c r="E10" s="113" t="s">
        <v>171</v>
      </c>
      <c r="F10" s="201"/>
      <c r="G10" s="423"/>
      <c r="H10" s="202">
        <f>'E Elenco prezzi'!$D$30</f>
        <v>5.5</v>
      </c>
      <c r="I10" s="206">
        <f t="shared" si="0"/>
        <v>0</v>
      </c>
    </row>
    <row r="11" spans="2:9" ht="25.5" customHeight="1" hidden="1">
      <c r="B11" s="195"/>
      <c r="C11" s="111" t="s">
        <v>182</v>
      </c>
      <c r="D11" s="112" t="s">
        <v>183</v>
      </c>
      <c r="E11" s="113" t="s">
        <v>171</v>
      </c>
      <c r="F11" s="201"/>
      <c r="G11" s="423"/>
      <c r="H11" s="202">
        <f>'E Elenco prezzi'!$D$30</f>
        <v>5.5</v>
      </c>
      <c r="I11" s="206">
        <f t="shared" si="0"/>
        <v>0</v>
      </c>
    </row>
    <row r="12" spans="2:9" ht="15" hidden="1">
      <c r="B12" s="195"/>
      <c r="C12" s="117" t="s">
        <v>55</v>
      </c>
      <c r="D12" s="118" t="s">
        <v>184</v>
      </c>
      <c r="E12" s="119" t="s">
        <v>171</v>
      </c>
      <c r="F12" s="204"/>
      <c r="G12" s="424"/>
      <c r="H12" s="202">
        <f>'E Elenco prezzi'!$D$30</f>
        <v>5.5</v>
      </c>
      <c r="I12" s="206">
        <f t="shared" si="0"/>
        <v>0</v>
      </c>
    </row>
    <row r="13" spans="2:9" ht="15" hidden="1">
      <c r="B13" s="195"/>
      <c r="C13" s="146" t="s">
        <v>58</v>
      </c>
      <c r="D13" s="118" t="s">
        <v>185</v>
      </c>
      <c r="E13" s="119" t="s">
        <v>171</v>
      </c>
      <c r="F13" s="201"/>
      <c r="G13" s="423"/>
      <c r="H13" s="202">
        <f>'E Elenco prezzi'!$D$30</f>
        <v>5.5</v>
      </c>
      <c r="I13" s="206">
        <f t="shared" si="0"/>
        <v>0</v>
      </c>
    </row>
    <row r="14" spans="2:9" ht="15">
      <c r="B14" s="195" t="s">
        <v>57</v>
      </c>
      <c r="C14" s="146" t="s">
        <v>61</v>
      </c>
      <c r="D14" s="118" t="s">
        <v>186</v>
      </c>
      <c r="E14" s="119" t="s">
        <v>171</v>
      </c>
      <c r="F14" s="204">
        <v>7</v>
      </c>
      <c r="G14" s="424">
        <v>2</v>
      </c>
      <c r="H14" s="205">
        <f>'E Elenco prezzi'!$D$30</f>
        <v>5.5</v>
      </c>
      <c r="I14" s="206">
        <f aca="true" t="shared" si="1" ref="I14:I55">F14*G14*H14</f>
        <v>77</v>
      </c>
    </row>
    <row r="15" spans="2:9" ht="15">
      <c r="B15" s="195" t="s">
        <v>60</v>
      </c>
      <c r="C15" s="146" t="s">
        <v>64</v>
      </c>
      <c r="D15" s="118" t="s">
        <v>187</v>
      </c>
      <c r="E15" s="119" t="s">
        <v>171</v>
      </c>
      <c r="F15" s="204">
        <v>4</v>
      </c>
      <c r="G15" s="424">
        <v>2</v>
      </c>
      <c r="H15" s="205">
        <f>'E Elenco prezzi'!$D$30</f>
        <v>5.5</v>
      </c>
      <c r="I15" s="206">
        <f t="shared" si="1"/>
        <v>44</v>
      </c>
    </row>
    <row r="16" spans="2:9" ht="15">
      <c r="B16" s="195" t="s">
        <v>63</v>
      </c>
      <c r="C16" s="146" t="s">
        <v>67</v>
      </c>
      <c r="D16" s="118" t="s">
        <v>188</v>
      </c>
      <c r="E16" s="119" t="s">
        <v>171</v>
      </c>
      <c r="F16" s="204">
        <v>8</v>
      </c>
      <c r="G16" s="424">
        <v>2</v>
      </c>
      <c r="H16" s="205">
        <f>'E Elenco prezzi'!$D$30</f>
        <v>5.5</v>
      </c>
      <c r="I16" s="206">
        <f t="shared" si="1"/>
        <v>88</v>
      </c>
    </row>
    <row r="17" spans="2:9" ht="15">
      <c r="B17" s="195" t="s">
        <v>66</v>
      </c>
      <c r="C17" s="146" t="s">
        <v>189</v>
      </c>
      <c r="D17" s="118" t="s">
        <v>190</v>
      </c>
      <c r="E17" s="119" t="s">
        <v>171</v>
      </c>
      <c r="F17" s="204">
        <v>8</v>
      </c>
      <c r="G17" s="424">
        <v>2</v>
      </c>
      <c r="H17" s="205">
        <f>'E Elenco prezzi'!$D$30</f>
        <v>5.5</v>
      </c>
      <c r="I17" s="206">
        <f t="shared" si="1"/>
        <v>88</v>
      </c>
    </row>
    <row r="18" spans="2:9" ht="15">
      <c r="B18" s="195" t="s">
        <v>69</v>
      </c>
      <c r="C18" s="146" t="s">
        <v>70</v>
      </c>
      <c r="D18" s="118" t="s">
        <v>191</v>
      </c>
      <c r="E18" s="119" t="s">
        <v>171</v>
      </c>
      <c r="F18" s="204">
        <v>3</v>
      </c>
      <c r="G18" s="424">
        <v>2</v>
      </c>
      <c r="H18" s="205">
        <f>'E Elenco prezzi'!$D$30</f>
        <v>5.5</v>
      </c>
      <c r="I18" s="206">
        <f t="shared" si="1"/>
        <v>33</v>
      </c>
    </row>
    <row r="19" spans="2:9" ht="15">
      <c r="B19" s="195" t="s">
        <v>72</v>
      </c>
      <c r="C19" s="146" t="s">
        <v>73</v>
      </c>
      <c r="D19" s="118" t="s">
        <v>192</v>
      </c>
      <c r="E19" s="119" t="s">
        <v>171</v>
      </c>
      <c r="F19" s="204">
        <v>9</v>
      </c>
      <c r="G19" s="424">
        <v>2</v>
      </c>
      <c r="H19" s="205">
        <f>'E Elenco prezzi'!$D$30</f>
        <v>5.5</v>
      </c>
      <c r="I19" s="206">
        <f t="shared" si="1"/>
        <v>99</v>
      </c>
    </row>
    <row r="20" spans="2:9" ht="15" customHeight="1">
      <c r="B20" s="195" t="s">
        <v>75</v>
      </c>
      <c r="C20" s="146" t="s">
        <v>76</v>
      </c>
      <c r="D20" s="125" t="s">
        <v>193</v>
      </c>
      <c r="E20" s="119" t="s">
        <v>171</v>
      </c>
      <c r="F20" s="204">
        <v>12</v>
      </c>
      <c r="G20" s="424">
        <v>2</v>
      </c>
      <c r="H20" s="205">
        <f>'E Elenco prezzi'!$D$30</f>
        <v>5.5</v>
      </c>
      <c r="I20" s="206">
        <f t="shared" si="1"/>
        <v>132</v>
      </c>
    </row>
    <row r="21" spans="2:9" ht="15" customHeight="1">
      <c r="B21" s="195" t="s">
        <v>78</v>
      </c>
      <c r="C21" s="146" t="s">
        <v>79</v>
      </c>
      <c r="D21" s="118" t="s">
        <v>194</v>
      </c>
      <c r="E21" s="119" t="s">
        <v>171</v>
      </c>
      <c r="F21" s="204">
        <v>20</v>
      </c>
      <c r="G21" s="424">
        <v>2</v>
      </c>
      <c r="H21" s="205">
        <f>'E Elenco prezzi'!$D$30</f>
        <v>5.5</v>
      </c>
      <c r="I21" s="206">
        <f t="shared" si="1"/>
        <v>220</v>
      </c>
    </row>
    <row r="22" spans="2:9" ht="15" customHeight="1">
      <c r="B22" s="195" t="s">
        <v>81</v>
      </c>
      <c r="C22" s="146" t="s">
        <v>82</v>
      </c>
      <c r="D22" s="118" t="s">
        <v>195</v>
      </c>
      <c r="E22" s="119" t="s">
        <v>171</v>
      </c>
      <c r="F22" s="578">
        <v>15</v>
      </c>
      <c r="G22" s="581">
        <v>2</v>
      </c>
      <c r="H22" s="576">
        <f>'E Elenco prezzi'!$D$30</f>
        <v>5.5</v>
      </c>
      <c r="I22" s="577">
        <f t="shared" si="1"/>
        <v>165</v>
      </c>
    </row>
    <row r="23" spans="2:9" ht="15" customHeight="1">
      <c r="B23" s="195" t="s">
        <v>84</v>
      </c>
      <c r="C23" s="146" t="s">
        <v>196</v>
      </c>
      <c r="D23" s="118" t="s">
        <v>197</v>
      </c>
      <c r="E23" s="119" t="s">
        <v>171</v>
      </c>
      <c r="F23" s="578"/>
      <c r="G23" s="582"/>
      <c r="H23" s="576"/>
      <c r="I23" s="577">
        <f t="shared" si="1"/>
        <v>0</v>
      </c>
    </row>
    <row r="24" spans="2:9" ht="15">
      <c r="B24" s="195" t="s">
        <v>87</v>
      </c>
      <c r="C24" s="146" t="s">
        <v>85</v>
      </c>
      <c r="D24" s="125" t="s">
        <v>390</v>
      </c>
      <c r="E24" s="119" t="s">
        <v>171</v>
      </c>
      <c r="F24" s="204">
        <v>17</v>
      </c>
      <c r="G24" s="424">
        <v>2</v>
      </c>
      <c r="H24" s="205">
        <f>'E Elenco prezzi'!$D$30</f>
        <v>5.5</v>
      </c>
      <c r="I24" s="206">
        <f t="shared" si="1"/>
        <v>187</v>
      </c>
    </row>
    <row r="25" spans="2:9" ht="15">
      <c r="B25" s="195" t="s">
        <v>90</v>
      </c>
      <c r="C25" s="146" t="s">
        <v>88</v>
      </c>
      <c r="D25" s="118" t="s">
        <v>199</v>
      </c>
      <c r="E25" s="119" t="s">
        <v>171</v>
      </c>
      <c r="F25" s="204">
        <v>20</v>
      </c>
      <c r="G25" s="424">
        <v>2</v>
      </c>
      <c r="H25" s="205">
        <f>'E Elenco prezzi'!$D$30</f>
        <v>5.5</v>
      </c>
      <c r="I25" s="206">
        <f t="shared" si="1"/>
        <v>220</v>
      </c>
    </row>
    <row r="26" spans="2:9" ht="15" hidden="1">
      <c r="B26" s="195"/>
      <c r="C26" s="161" t="s">
        <v>200</v>
      </c>
      <c r="D26" s="112" t="s">
        <v>201</v>
      </c>
      <c r="E26" s="113" t="s">
        <v>171</v>
      </c>
      <c r="F26" s="201"/>
      <c r="G26" s="423"/>
      <c r="H26" s="205">
        <f>'E Elenco prezzi'!$D$30</f>
        <v>5.5</v>
      </c>
      <c r="I26" s="206">
        <f t="shared" si="1"/>
        <v>0</v>
      </c>
    </row>
    <row r="27" spans="2:9" ht="15" hidden="1">
      <c r="B27" s="195"/>
      <c r="C27" s="161" t="s">
        <v>202</v>
      </c>
      <c r="D27" s="112" t="s">
        <v>203</v>
      </c>
      <c r="E27" s="113" t="s">
        <v>171</v>
      </c>
      <c r="F27" s="201"/>
      <c r="G27" s="423"/>
      <c r="H27" s="205">
        <f>'E Elenco prezzi'!$D$30</f>
        <v>5.5</v>
      </c>
      <c r="I27" s="206">
        <f t="shared" si="1"/>
        <v>0</v>
      </c>
    </row>
    <row r="28" spans="2:9" ht="15" hidden="1">
      <c r="B28" s="195"/>
      <c r="C28" s="161" t="s">
        <v>204</v>
      </c>
      <c r="D28" s="112" t="s">
        <v>205</v>
      </c>
      <c r="E28" s="113" t="s">
        <v>171</v>
      </c>
      <c r="F28" s="201"/>
      <c r="G28" s="423"/>
      <c r="H28" s="205">
        <f>'E Elenco prezzi'!$D$30</f>
        <v>5.5</v>
      </c>
      <c r="I28" s="206">
        <f t="shared" si="1"/>
        <v>0</v>
      </c>
    </row>
    <row r="29" spans="2:9" ht="15">
      <c r="B29" s="195" t="s">
        <v>93</v>
      </c>
      <c r="C29" s="146" t="s">
        <v>91</v>
      </c>
      <c r="D29" s="118" t="s">
        <v>206</v>
      </c>
      <c r="E29" s="119" t="s">
        <v>207</v>
      </c>
      <c r="F29" s="204">
        <v>19</v>
      </c>
      <c r="G29" s="424">
        <v>2</v>
      </c>
      <c r="H29" s="205">
        <f>'E Elenco prezzi'!$D$30</f>
        <v>5.5</v>
      </c>
      <c r="I29" s="206">
        <f t="shared" si="1"/>
        <v>209</v>
      </c>
    </row>
    <row r="30" spans="2:9" ht="15">
      <c r="B30" s="195" t="s">
        <v>96</v>
      </c>
      <c r="C30" s="146" t="s">
        <v>208</v>
      </c>
      <c r="D30" s="118" t="s">
        <v>190</v>
      </c>
      <c r="E30" s="119" t="s">
        <v>207</v>
      </c>
      <c r="F30" s="204">
        <v>4</v>
      </c>
      <c r="G30" s="424">
        <v>2</v>
      </c>
      <c r="H30" s="205">
        <f>'E Elenco prezzi'!$D$30</f>
        <v>5.5</v>
      </c>
      <c r="I30" s="206">
        <f t="shared" si="1"/>
        <v>44</v>
      </c>
    </row>
    <row r="31" spans="2:9" ht="15" hidden="1">
      <c r="B31" s="195"/>
      <c r="C31" s="146" t="s">
        <v>94</v>
      </c>
      <c r="D31" s="118" t="s">
        <v>209</v>
      </c>
      <c r="E31" s="119" t="s">
        <v>210</v>
      </c>
      <c r="F31" s="201"/>
      <c r="G31" s="423"/>
      <c r="H31" s="202"/>
      <c r="I31" s="206">
        <f t="shared" si="1"/>
        <v>0</v>
      </c>
    </row>
    <row r="32" spans="2:9" ht="15">
      <c r="B32" s="195" t="s">
        <v>99</v>
      </c>
      <c r="C32" s="146" t="s">
        <v>97</v>
      </c>
      <c r="D32" s="118" t="s">
        <v>211</v>
      </c>
      <c r="E32" s="119" t="s">
        <v>212</v>
      </c>
      <c r="F32" s="204">
        <v>20</v>
      </c>
      <c r="G32" s="424">
        <v>2</v>
      </c>
      <c r="H32" s="205">
        <f>'E Elenco prezzi'!$D$30</f>
        <v>5.5</v>
      </c>
      <c r="I32" s="206">
        <f t="shared" si="1"/>
        <v>220</v>
      </c>
    </row>
    <row r="33" spans="2:9" ht="15" hidden="1">
      <c r="B33" s="195" t="s">
        <v>102</v>
      </c>
      <c r="C33" s="161" t="s">
        <v>213</v>
      </c>
      <c r="D33" s="112" t="s">
        <v>214</v>
      </c>
      <c r="E33" s="113" t="s">
        <v>215</v>
      </c>
      <c r="F33" s="201"/>
      <c r="G33" s="423"/>
      <c r="H33" s="205">
        <f>'E Elenco prezzi'!$D$30</f>
        <v>5.5</v>
      </c>
      <c r="I33" s="206">
        <f t="shared" si="1"/>
        <v>0</v>
      </c>
    </row>
    <row r="34" spans="2:9" ht="15">
      <c r="B34" s="195" t="s">
        <v>102</v>
      </c>
      <c r="C34" s="146" t="s">
        <v>100</v>
      </c>
      <c r="D34" s="118" t="s">
        <v>216</v>
      </c>
      <c r="E34" s="119" t="s">
        <v>215</v>
      </c>
      <c r="F34" s="204">
        <v>9</v>
      </c>
      <c r="G34" s="424">
        <v>2</v>
      </c>
      <c r="H34" s="205">
        <f>'E Elenco prezzi'!$D$30</f>
        <v>5.5</v>
      </c>
      <c r="I34" s="206">
        <f t="shared" si="1"/>
        <v>99</v>
      </c>
    </row>
    <row r="35" spans="2:9" ht="15" hidden="1">
      <c r="B35" s="195" t="s">
        <v>108</v>
      </c>
      <c r="C35" s="161" t="s">
        <v>217</v>
      </c>
      <c r="D35" s="112" t="s">
        <v>218</v>
      </c>
      <c r="E35" s="113" t="s">
        <v>215</v>
      </c>
      <c r="F35" s="201"/>
      <c r="G35" s="423"/>
      <c r="H35" s="205">
        <f>'E Elenco prezzi'!$D$30</f>
        <v>5.5</v>
      </c>
      <c r="I35" s="206">
        <f t="shared" si="1"/>
        <v>0</v>
      </c>
    </row>
    <row r="36" spans="2:9" ht="15">
      <c r="B36" s="195" t="s">
        <v>105</v>
      </c>
      <c r="C36" s="146" t="s">
        <v>103</v>
      </c>
      <c r="D36" s="118" t="s">
        <v>219</v>
      </c>
      <c r="E36" s="119" t="s">
        <v>215</v>
      </c>
      <c r="F36" s="204">
        <v>57</v>
      </c>
      <c r="G36" s="424">
        <v>2</v>
      </c>
      <c r="H36" s="205">
        <f>'E Elenco prezzi'!$D$30</f>
        <v>5.5</v>
      </c>
      <c r="I36" s="206">
        <f t="shared" si="1"/>
        <v>627</v>
      </c>
    </row>
    <row r="37" spans="2:9" ht="15" customHeight="1">
      <c r="B37" s="195" t="s">
        <v>108</v>
      </c>
      <c r="C37" s="146" t="s">
        <v>106</v>
      </c>
      <c r="D37" s="118" t="s">
        <v>220</v>
      </c>
      <c r="E37" s="119" t="s">
        <v>215</v>
      </c>
      <c r="F37" s="207">
        <v>3</v>
      </c>
      <c r="G37" s="425">
        <v>2</v>
      </c>
      <c r="H37" s="205">
        <f>'E Elenco prezzi'!$D$30</f>
        <v>5.5</v>
      </c>
      <c r="I37" s="206">
        <f t="shared" si="1"/>
        <v>33</v>
      </c>
    </row>
    <row r="38" spans="2:9" ht="15" hidden="1">
      <c r="B38" s="195"/>
      <c r="C38" s="146" t="s">
        <v>109</v>
      </c>
      <c r="D38" s="118" t="s">
        <v>221</v>
      </c>
      <c r="E38" s="119" t="s">
        <v>222</v>
      </c>
      <c r="F38" s="201"/>
      <c r="G38" s="423"/>
      <c r="H38" s="202"/>
      <c r="I38" s="206">
        <f t="shared" si="1"/>
        <v>0</v>
      </c>
    </row>
    <row r="39" spans="2:9" ht="15" customHeight="1">
      <c r="B39" s="195" t="s">
        <v>111</v>
      </c>
      <c r="C39" s="146" t="s">
        <v>223</v>
      </c>
      <c r="D39" s="118" t="s">
        <v>224</v>
      </c>
      <c r="E39" s="119" t="s">
        <v>222</v>
      </c>
      <c r="F39" s="578">
        <v>4</v>
      </c>
      <c r="G39" s="581">
        <v>2</v>
      </c>
      <c r="H39" s="579">
        <f>'E Elenco prezzi'!$D$30</f>
        <v>5.5</v>
      </c>
      <c r="I39" s="577">
        <f t="shared" si="1"/>
        <v>44</v>
      </c>
    </row>
    <row r="40" spans="2:9" ht="15" customHeight="1">
      <c r="B40" s="195" t="s">
        <v>114</v>
      </c>
      <c r="C40" s="146" t="s">
        <v>112</v>
      </c>
      <c r="D40" s="118" t="s">
        <v>225</v>
      </c>
      <c r="E40" s="119" t="s">
        <v>222</v>
      </c>
      <c r="F40" s="578"/>
      <c r="G40" s="582"/>
      <c r="H40" s="580"/>
      <c r="I40" s="577">
        <f t="shared" si="1"/>
        <v>0</v>
      </c>
    </row>
    <row r="41" spans="2:9" ht="15" customHeight="1" hidden="1">
      <c r="B41" s="195" t="s">
        <v>57</v>
      </c>
      <c r="C41" s="146" t="s">
        <v>115</v>
      </c>
      <c r="D41" s="118" t="s">
        <v>226</v>
      </c>
      <c r="E41" s="119" t="s">
        <v>227</v>
      </c>
      <c r="F41" s="201"/>
      <c r="G41" s="423"/>
      <c r="H41" s="205">
        <f>'E Elenco prezzi'!$D$30</f>
        <v>5.5</v>
      </c>
      <c r="I41" s="203">
        <f t="shared" si="1"/>
        <v>0</v>
      </c>
    </row>
    <row r="42" spans="2:9" ht="15" customHeight="1" hidden="1">
      <c r="B42" s="195" t="s">
        <v>60</v>
      </c>
      <c r="C42" s="146" t="s">
        <v>118</v>
      </c>
      <c r="D42" s="118" t="s">
        <v>228</v>
      </c>
      <c r="E42" s="119" t="s">
        <v>229</v>
      </c>
      <c r="F42" s="201"/>
      <c r="G42" s="423"/>
      <c r="H42" s="205">
        <f>'E Elenco prezzi'!$D$30</f>
        <v>5.5</v>
      </c>
      <c r="I42" s="203">
        <f t="shared" si="1"/>
        <v>0</v>
      </c>
    </row>
    <row r="43" spans="2:9" ht="15">
      <c r="B43" s="195" t="s">
        <v>117</v>
      </c>
      <c r="C43" s="146" t="s">
        <v>121</v>
      </c>
      <c r="D43" s="118" t="s">
        <v>230</v>
      </c>
      <c r="E43" s="119" t="s">
        <v>229</v>
      </c>
      <c r="F43" s="204">
        <v>7</v>
      </c>
      <c r="G43" s="424">
        <v>2</v>
      </c>
      <c r="H43" s="205">
        <f>'E Elenco prezzi'!$D$30</f>
        <v>5.5</v>
      </c>
      <c r="I43" s="206">
        <f t="shared" si="1"/>
        <v>77</v>
      </c>
    </row>
    <row r="44" spans="2:9" ht="15">
      <c r="B44" s="195" t="s">
        <v>120</v>
      </c>
      <c r="C44" s="146" t="s">
        <v>232</v>
      </c>
      <c r="D44" s="118" t="s">
        <v>233</v>
      </c>
      <c r="E44" s="119" t="s">
        <v>229</v>
      </c>
      <c r="F44" s="204">
        <v>11</v>
      </c>
      <c r="G44" s="424">
        <v>2</v>
      </c>
      <c r="H44" s="205">
        <f>'E Elenco prezzi'!$D$30</f>
        <v>5.5</v>
      </c>
      <c r="I44" s="206">
        <f t="shared" si="1"/>
        <v>121</v>
      </c>
    </row>
    <row r="45" spans="2:9" ht="15" hidden="1">
      <c r="B45" s="195"/>
      <c r="C45" s="146" t="s">
        <v>124</v>
      </c>
      <c r="D45" s="125" t="s">
        <v>234</v>
      </c>
      <c r="E45" s="119" t="s">
        <v>171</v>
      </c>
      <c r="F45" s="201"/>
      <c r="G45" s="423"/>
      <c r="H45" s="205">
        <f>'E Elenco prezzi'!$D$30</f>
        <v>5.5</v>
      </c>
      <c r="I45" s="206">
        <f t="shared" si="1"/>
        <v>0</v>
      </c>
    </row>
    <row r="46" spans="2:9" ht="102" hidden="1">
      <c r="B46" s="454" t="s">
        <v>345</v>
      </c>
      <c r="C46" s="161" t="s">
        <v>235</v>
      </c>
      <c r="D46" s="127" t="s">
        <v>236</v>
      </c>
      <c r="E46" s="113" t="s">
        <v>171</v>
      </c>
      <c r="F46" s="207"/>
      <c r="G46" s="425"/>
      <c r="H46" s="205">
        <f>'E Elenco prezzi'!$D$30</f>
        <v>5.5</v>
      </c>
      <c r="I46" s="206">
        <f t="shared" si="1"/>
        <v>0</v>
      </c>
    </row>
    <row r="47" spans="2:9" ht="102" hidden="1">
      <c r="B47" s="454" t="s">
        <v>345</v>
      </c>
      <c r="C47" s="146" t="s">
        <v>127</v>
      </c>
      <c r="D47" s="118" t="s">
        <v>237</v>
      </c>
      <c r="E47" s="119" t="s">
        <v>171</v>
      </c>
      <c r="F47" s="201"/>
      <c r="G47" s="423"/>
      <c r="H47" s="205">
        <f>'E Elenco prezzi'!$D$30</f>
        <v>5.5</v>
      </c>
      <c r="I47" s="206">
        <f t="shared" si="1"/>
        <v>0</v>
      </c>
    </row>
    <row r="48" spans="2:9" ht="15">
      <c r="B48" s="195" t="s">
        <v>123</v>
      </c>
      <c r="C48" s="146" t="s">
        <v>130</v>
      </c>
      <c r="D48" s="118" t="s">
        <v>238</v>
      </c>
      <c r="E48" s="119" t="s">
        <v>171</v>
      </c>
      <c r="F48" s="204">
        <v>7</v>
      </c>
      <c r="G48" s="424">
        <v>2</v>
      </c>
      <c r="H48" s="205">
        <f>'E Elenco prezzi'!$D$30</f>
        <v>5.5</v>
      </c>
      <c r="I48" s="206">
        <f t="shared" si="1"/>
        <v>77</v>
      </c>
    </row>
    <row r="49" spans="2:9" ht="15">
      <c r="B49" s="195" t="s">
        <v>126</v>
      </c>
      <c r="C49" s="146" t="s">
        <v>133</v>
      </c>
      <c r="D49" s="118" t="s">
        <v>239</v>
      </c>
      <c r="E49" s="119" t="s">
        <v>171</v>
      </c>
      <c r="F49" s="204">
        <v>5</v>
      </c>
      <c r="G49" s="424">
        <v>2</v>
      </c>
      <c r="H49" s="205">
        <f>'E Elenco prezzi'!$D$30</f>
        <v>5.5</v>
      </c>
      <c r="I49" s="206">
        <f t="shared" si="1"/>
        <v>55</v>
      </c>
    </row>
    <row r="50" spans="2:10" s="260" customFormat="1" ht="15">
      <c r="B50" s="320" t="s">
        <v>129</v>
      </c>
      <c r="C50" s="177" t="s">
        <v>136</v>
      </c>
      <c r="D50" s="321" t="s">
        <v>240</v>
      </c>
      <c r="E50" s="322" t="s">
        <v>171</v>
      </c>
      <c r="F50" s="207">
        <v>4</v>
      </c>
      <c r="G50" s="425">
        <v>2</v>
      </c>
      <c r="H50" s="323">
        <f>'E Elenco prezzi'!$D$30</f>
        <v>5.5</v>
      </c>
      <c r="I50" s="206">
        <f t="shared" si="1"/>
        <v>44</v>
      </c>
      <c r="J50" s="308"/>
    </row>
    <row r="51" spans="2:9" ht="15" hidden="1">
      <c r="B51" s="195" t="s">
        <v>60</v>
      </c>
      <c r="C51" s="161" t="s">
        <v>241</v>
      </c>
      <c r="D51" s="112" t="s">
        <v>242</v>
      </c>
      <c r="E51" s="113" t="s">
        <v>171</v>
      </c>
      <c r="F51" s="201"/>
      <c r="G51" s="423"/>
      <c r="H51" s="205">
        <f>'E Elenco prezzi'!$D$30</f>
        <v>5.5</v>
      </c>
      <c r="I51" s="206">
        <f t="shared" si="1"/>
        <v>0</v>
      </c>
    </row>
    <row r="52" spans="2:9" ht="30" hidden="1">
      <c r="B52" s="195" t="s">
        <v>54</v>
      </c>
      <c r="C52" s="161" t="s">
        <v>243</v>
      </c>
      <c r="D52" s="127" t="s">
        <v>244</v>
      </c>
      <c r="E52" s="113" t="s">
        <v>171</v>
      </c>
      <c r="F52" s="201"/>
      <c r="G52" s="423"/>
      <c r="H52" s="205">
        <f>'E Elenco prezzi'!$D$30</f>
        <v>5.5</v>
      </c>
      <c r="I52" s="206">
        <f t="shared" si="1"/>
        <v>0</v>
      </c>
    </row>
    <row r="53" spans="2:9" ht="15" hidden="1">
      <c r="B53" s="195"/>
      <c r="C53" s="146" t="s">
        <v>139</v>
      </c>
      <c r="D53" s="118" t="s">
        <v>245</v>
      </c>
      <c r="E53" s="119" t="s">
        <v>246</v>
      </c>
      <c r="F53" s="201"/>
      <c r="G53" s="423"/>
      <c r="H53" s="205">
        <f>'E Elenco prezzi'!$D$30</f>
        <v>5.5</v>
      </c>
      <c r="I53" s="206">
        <f t="shared" si="1"/>
        <v>0</v>
      </c>
    </row>
    <row r="54" spans="2:9" ht="15">
      <c r="B54" s="195" t="s">
        <v>132</v>
      </c>
      <c r="C54" s="146" t="s">
        <v>142</v>
      </c>
      <c r="D54" s="125" t="s">
        <v>375</v>
      </c>
      <c r="E54" s="119" t="s">
        <v>247</v>
      </c>
      <c r="F54" s="204">
        <v>102</v>
      </c>
      <c r="G54" s="424">
        <v>2</v>
      </c>
      <c r="H54" s="205">
        <f>'E Elenco prezzi'!$D$30</f>
        <v>5.5</v>
      </c>
      <c r="I54" s="206">
        <f t="shared" si="1"/>
        <v>1122</v>
      </c>
    </row>
    <row r="55" spans="2:9" ht="15.75" thickBot="1">
      <c r="B55" s="191" t="s">
        <v>135</v>
      </c>
      <c r="C55" s="169" t="s">
        <v>145</v>
      </c>
      <c r="D55" s="129" t="s">
        <v>248</v>
      </c>
      <c r="E55" s="130" t="s">
        <v>249</v>
      </c>
      <c r="F55" s="208">
        <v>14</v>
      </c>
      <c r="G55" s="426">
        <v>2</v>
      </c>
      <c r="H55" s="212">
        <f>'E Elenco prezzi'!$D$30</f>
        <v>5.5</v>
      </c>
      <c r="I55" s="209">
        <f t="shared" si="1"/>
        <v>154</v>
      </c>
    </row>
    <row r="56" spans="2:9" ht="15" customHeight="1" hidden="1">
      <c r="B56" s="190"/>
      <c r="C56" s="176" t="s">
        <v>250</v>
      </c>
      <c r="D56" s="92" t="s">
        <v>251</v>
      </c>
      <c r="E56" s="93" t="s">
        <v>171</v>
      </c>
      <c r="F56" s="94"/>
      <c r="G56" s="420"/>
      <c r="H56" s="95"/>
      <c r="I56" s="303"/>
    </row>
    <row r="57" spans="2:9" ht="21" hidden="1" thickBot="1">
      <c r="B57" s="83"/>
      <c r="C57" s="177" t="s">
        <v>148</v>
      </c>
      <c r="D57" s="137" t="s">
        <v>252</v>
      </c>
      <c r="E57" s="138" t="s">
        <v>171</v>
      </c>
      <c r="F57" s="196"/>
      <c r="G57" s="427"/>
      <c r="H57" s="115"/>
      <c r="I57" s="304"/>
    </row>
    <row r="58" spans="2:9" ht="21" hidden="1" thickBot="1">
      <c r="B58" s="83"/>
      <c r="C58" s="146" t="s">
        <v>151</v>
      </c>
      <c r="D58" s="118" t="s">
        <v>253</v>
      </c>
      <c r="E58" s="135" t="s">
        <v>171</v>
      </c>
      <c r="F58" s="122"/>
      <c r="G58" s="428"/>
      <c r="H58" s="123"/>
      <c r="I58" s="305"/>
    </row>
    <row r="59" spans="2:9" ht="21" hidden="1" thickBot="1">
      <c r="B59" s="83"/>
      <c r="C59" s="161" t="s">
        <v>254</v>
      </c>
      <c r="D59" s="112" t="s">
        <v>255</v>
      </c>
      <c r="E59" s="136" t="s">
        <v>215</v>
      </c>
      <c r="F59" s="114"/>
      <c r="G59" s="429"/>
      <c r="H59" s="115"/>
      <c r="I59" s="304"/>
    </row>
    <row r="60" spans="2:9" ht="21" hidden="1" thickBot="1">
      <c r="B60" s="83"/>
      <c r="C60" s="161" t="s">
        <v>256</v>
      </c>
      <c r="D60" s="112" t="s">
        <v>257</v>
      </c>
      <c r="E60" s="136" t="s">
        <v>222</v>
      </c>
      <c r="F60" s="114"/>
      <c r="G60" s="429"/>
      <c r="H60" s="115"/>
      <c r="I60" s="304"/>
    </row>
    <row r="61" spans="2:9" ht="21" hidden="1" thickBot="1">
      <c r="B61" s="83"/>
      <c r="C61" s="161" t="s">
        <v>258</v>
      </c>
      <c r="D61" s="112" t="s">
        <v>259</v>
      </c>
      <c r="E61" s="136" t="s">
        <v>229</v>
      </c>
      <c r="F61" s="114"/>
      <c r="G61" s="429"/>
      <c r="H61" s="115"/>
      <c r="I61" s="304"/>
    </row>
    <row r="62" spans="2:9" ht="21" hidden="1" thickBot="1">
      <c r="B62" s="83"/>
      <c r="C62" s="161" t="s">
        <v>260</v>
      </c>
      <c r="D62" s="112" t="s">
        <v>261</v>
      </c>
      <c r="E62" s="136" t="s">
        <v>207</v>
      </c>
      <c r="F62" s="114"/>
      <c r="G62" s="429"/>
      <c r="H62" s="115"/>
      <c r="I62" s="304"/>
    </row>
    <row r="63" spans="2:9" ht="21" hidden="1" thickBot="1">
      <c r="B63" s="83"/>
      <c r="C63" s="146" t="s">
        <v>262</v>
      </c>
      <c r="D63" s="139" t="s">
        <v>263</v>
      </c>
      <c r="E63" s="140" t="s">
        <v>171</v>
      </c>
      <c r="F63" s="122"/>
      <c r="G63" s="428"/>
      <c r="H63" s="123"/>
      <c r="I63" s="305"/>
    </row>
    <row r="64" spans="2:9" ht="21" hidden="1" thickBot="1">
      <c r="B64" s="83"/>
      <c r="C64" s="161" t="s">
        <v>264</v>
      </c>
      <c r="D64" s="112" t="s">
        <v>265</v>
      </c>
      <c r="E64" s="142" t="s">
        <v>171</v>
      </c>
      <c r="F64" s="114"/>
      <c r="G64" s="429"/>
      <c r="H64" s="115"/>
      <c r="I64" s="304"/>
    </row>
    <row r="65" spans="2:9" ht="21" hidden="1" thickBot="1">
      <c r="B65" s="83"/>
      <c r="C65" s="177" t="s">
        <v>266</v>
      </c>
      <c r="D65" s="137" t="s">
        <v>267</v>
      </c>
      <c r="E65" s="141" t="s">
        <v>210</v>
      </c>
      <c r="F65" s="114"/>
      <c r="G65" s="429"/>
      <c r="H65" s="143"/>
      <c r="I65" s="306"/>
    </row>
    <row r="66" spans="2:9" ht="21" hidden="1" thickBot="1">
      <c r="B66" s="83"/>
      <c r="C66" s="161" t="s">
        <v>268</v>
      </c>
      <c r="D66" s="112" t="s">
        <v>269</v>
      </c>
      <c r="E66" s="142" t="s">
        <v>270</v>
      </c>
      <c r="F66" s="114"/>
      <c r="G66" s="429"/>
      <c r="H66" s="115"/>
      <c r="I66" s="304"/>
    </row>
    <row r="67" spans="2:9" ht="21" hidden="1" thickBot="1">
      <c r="B67" s="83"/>
      <c r="C67" s="146" t="s">
        <v>271</v>
      </c>
      <c r="D67" s="139" t="s">
        <v>272</v>
      </c>
      <c r="E67" s="140" t="s">
        <v>222</v>
      </c>
      <c r="F67" s="122"/>
      <c r="G67" s="428"/>
      <c r="H67" s="115"/>
      <c r="I67" s="304"/>
    </row>
    <row r="68" spans="2:9" ht="21" hidden="1" thickBot="1">
      <c r="B68" s="83"/>
      <c r="C68" s="146" t="s">
        <v>273</v>
      </c>
      <c r="D68" s="139" t="s">
        <v>263</v>
      </c>
      <c r="E68" s="140" t="s">
        <v>274</v>
      </c>
      <c r="F68" s="122"/>
      <c r="G68" s="428"/>
      <c r="H68" s="115"/>
      <c r="I68" s="304"/>
    </row>
    <row r="69" spans="2:9" ht="21" hidden="1" thickBot="1">
      <c r="B69" s="83"/>
      <c r="C69" s="146" t="s">
        <v>275</v>
      </c>
      <c r="D69" s="139" t="s">
        <v>263</v>
      </c>
      <c r="E69" s="140" t="s">
        <v>231</v>
      </c>
      <c r="F69" s="122"/>
      <c r="G69" s="428"/>
      <c r="H69" s="123"/>
      <c r="I69" s="305"/>
    </row>
    <row r="70" spans="2:9" ht="21" hidden="1" thickBot="1">
      <c r="B70" s="83"/>
      <c r="C70" s="161" t="s">
        <v>276</v>
      </c>
      <c r="D70" s="112" t="s">
        <v>269</v>
      </c>
      <c r="E70" s="142" t="s">
        <v>231</v>
      </c>
      <c r="F70" s="114"/>
      <c r="G70" s="429"/>
      <c r="H70" s="115"/>
      <c r="I70" s="304"/>
    </row>
    <row r="71" spans="2:9" ht="21" hidden="1" thickBot="1">
      <c r="B71" s="83"/>
      <c r="C71" s="180" t="s">
        <v>277</v>
      </c>
      <c r="D71" s="181" t="s">
        <v>278</v>
      </c>
      <c r="E71" s="182" t="s">
        <v>171</v>
      </c>
      <c r="F71" s="210"/>
      <c r="G71" s="430"/>
      <c r="H71" s="197"/>
      <c r="I71" s="307"/>
    </row>
    <row r="72" spans="3:9" ht="21" thickBot="1">
      <c r="C72" s="572" t="s">
        <v>279</v>
      </c>
      <c r="D72" s="570"/>
      <c r="E72" s="571"/>
      <c r="F72" s="232">
        <f>SUM(F5:F71)</f>
        <v>397</v>
      </c>
      <c r="G72" s="431"/>
      <c r="H72" s="233">
        <v>5.5</v>
      </c>
      <c r="I72" s="234">
        <f>SUM(I7:I55)</f>
        <v>4367</v>
      </c>
    </row>
    <row r="73" ht="12.75">
      <c r="I73" s="432">
        <f>F72*G55*H55</f>
        <v>4367</v>
      </c>
    </row>
  </sheetData>
  <sheetProtection/>
  <mergeCells count="18">
    <mergeCell ref="H22:H23"/>
    <mergeCell ref="I22:I23"/>
    <mergeCell ref="C72:E72"/>
    <mergeCell ref="F39:F40"/>
    <mergeCell ref="I39:I40"/>
    <mergeCell ref="H39:H40"/>
    <mergeCell ref="G22:G23"/>
    <mergeCell ref="G39:G40"/>
    <mergeCell ref="F22:F23"/>
    <mergeCell ref="B3:B4"/>
    <mergeCell ref="D3:D4"/>
    <mergeCell ref="E3:E4"/>
    <mergeCell ref="C2:I2"/>
    <mergeCell ref="C3:C4"/>
    <mergeCell ref="F3:F4"/>
    <mergeCell ref="H3:H4"/>
    <mergeCell ref="I3:I4"/>
    <mergeCell ref="G3:G4"/>
  </mergeCells>
  <printOptions horizontalCentered="1"/>
  <pageMargins left="0.7874015748031497" right="0.7874015748031497" top="0.984251968503937" bottom="0.984251968503937" header="0.5118110236220472" footer="0.5118110236220472"/>
  <pageSetup horizontalDpi="600" verticalDpi="600" orientation="portrait" paperSize="9" scale="46" r:id="rId1"/>
</worksheet>
</file>

<file path=xl/worksheets/sheet8.xml><?xml version="1.0" encoding="utf-8"?>
<worksheet xmlns="http://schemas.openxmlformats.org/spreadsheetml/2006/main" xmlns:r="http://schemas.openxmlformats.org/officeDocument/2006/relationships">
  <dimension ref="B2:M73"/>
  <sheetViews>
    <sheetView zoomScale="55" zoomScaleNormal="55" zoomScalePageLayoutView="0" workbookViewId="0" topLeftCell="B19">
      <selection activeCell="K22" sqref="K22:K23"/>
    </sheetView>
  </sheetViews>
  <sheetFormatPr defaultColWidth="9.140625" defaultRowHeight="12.75"/>
  <cols>
    <col min="2" max="2" width="14.7109375" style="82" customWidth="1"/>
    <col min="3" max="3" width="12.57421875" style="82" customWidth="1"/>
    <col min="4" max="4" width="53.8515625" style="82" bestFit="1" customWidth="1"/>
    <col min="5" max="5" width="29.00390625" style="82" bestFit="1" customWidth="1"/>
    <col min="6" max="6" width="19.140625" style="82" bestFit="1" customWidth="1"/>
    <col min="7" max="7" width="19.140625" style="82" customWidth="1"/>
    <col min="8" max="8" width="16.7109375" style="0" bestFit="1" customWidth="1"/>
    <col min="9" max="9" width="21.7109375" style="0" bestFit="1" customWidth="1"/>
    <col min="10" max="10" width="13.140625" style="0" bestFit="1" customWidth="1"/>
    <col min="11" max="11" width="13.140625" style="0" customWidth="1"/>
    <col min="12" max="12" width="21.421875" style="0" bestFit="1" customWidth="1"/>
    <col min="13" max="13" width="21.7109375" style="0" bestFit="1" customWidth="1"/>
  </cols>
  <sheetData>
    <row r="1" ht="13.5" thickBot="1"/>
    <row r="2" spans="2:13" ht="89.25" customHeight="1" thickBot="1">
      <c r="B2" s="484">
        <v>6</v>
      </c>
      <c r="C2" s="542" t="str">
        <f>'E Elenco prezzi'!$B$31</f>
        <v>Potatura delle siepi sui tre lati in forma libera, intervento completo e comprensivo di ogni attrezzo, attrezzatura, mezzo meccanico necessario nonchè di raccolta, carico, trasporto e conferimento del materiale di risulta presso le discariche autorizzate, incluso di smaltimento:</v>
      </c>
      <c r="D2" s="542"/>
      <c r="E2" s="542"/>
      <c r="F2" s="542"/>
      <c r="G2" s="542"/>
      <c r="H2" s="542"/>
      <c r="I2" s="542"/>
      <c r="J2" s="542"/>
      <c r="K2" s="542"/>
      <c r="L2" s="542"/>
      <c r="M2" s="543"/>
    </row>
    <row r="3" spans="2:13" ht="12.75" customHeight="1">
      <c r="B3" s="585" t="s">
        <v>49</v>
      </c>
      <c r="C3" s="598" t="s">
        <v>50</v>
      </c>
      <c r="D3" s="551" t="s">
        <v>51</v>
      </c>
      <c r="E3" s="567" t="s">
        <v>52</v>
      </c>
      <c r="F3" s="560" t="s">
        <v>286</v>
      </c>
      <c r="G3" s="560" t="s">
        <v>335</v>
      </c>
      <c r="H3" s="600" t="s">
        <v>165</v>
      </c>
      <c r="I3" s="602" t="s">
        <v>166</v>
      </c>
      <c r="J3" s="593" t="s">
        <v>287</v>
      </c>
      <c r="K3" s="593" t="s">
        <v>335</v>
      </c>
      <c r="L3" s="606" t="s">
        <v>165</v>
      </c>
      <c r="M3" s="607" t="s">
        <v>166</v>
      </c>
    </row>
    <row r="4" spans="2:13" ht="27.75" customHeight="1" thickBot="1">
      <c r="B4" s="586"/>
      <c r="C4" s="599"/>
      <c r="D4" s="566"/>
      <c r="E4" s="568"/>
      <c r="F4" s="561"/>
      <c r="G4" s="561"/>
      <c r="H4" s="601"/>
      <c r="I4" s="603"/>
      <c r="J4" s="561"/>
      <c r="K4" s="561"/>
      <c r="L4" s="563"/>
      <c r="M4" s="565"/>
    </row>
    <row r="5" spans="2:13" ht="20.25">
      <c r="B5" s="195" t="s">
        <v>54</v>
      </c>
      <c r="C5" s="466" t="s">
        <v>169</v>
      </c>
      <c r="D5" s="467" t="s">
        <v>170</v>
      </c>
      <c r="E5" s="468" t="s">
        <v>171</v>
      </c>
      <c r="F5" s="470">
        <v>30</v>
      </c>
      <c r="G5" s="435">
        <v>6</v>
      </c>
      <c r="H5" s="123">
        <f>'E Elenco prezzi'!$D$32</f>
        <v>5.5</v>
      </c>
      <c r="I5" s="124">
        <f>F5*H5*G5</f>
        <v>990</v>
      </c>
      <c r="J5" s="470">
        <v>30</v>
      </c>
      <c r="K5" s="435">
        <v>6</v>
      </c>
      <c r="L5" s="123">
        <f>'E Elenco prezzi'!$D$33</f>
        <v>7</v>
      </c>
      <c r="M5" s="124">
        <f>J5*L5*K5</f>
        <v>1260</v>
      </c>
    </row>
    <row r="6" spans="2:13" ht="20.25" hidden="1">
      <c r="B6" s="195"/>
      <c r="C6" s="461" t="s">
        <v>172</v>
      </c>
      <c r="D6" s="98" t="s">
        <v>173</v>
      </c>
      <c r="E6" s="99" t="s">
        <v>171</v>
      </c>
      <c r="F6" s="216"/>
      <c r="G6" s="434"/>
      <c r="H6" s="115"/>
      <c r="I6" s="116"/>
      <c r="J6" s="216"/>
      <c r="K6" s="214"/>
      <c r="L6" s="214"/>
      <c r="M6" s="215"/>
    </row>
    <row r="7" spans="2:13" ht="20.25" hidden="1">
      <c r="B7" s="195" t="s">
        <v>54</v>
      </c>
      <c r="C7" s="462" t="s">
        <v>174</v>
      </c>
      <c r="D7" s="106" t="s">
        <v>175</v>
      </c>
      <c r="E7" s="107" t="s">
        <v>171</v>
      </c>
      <c r="F7" s="217"/>
      <c r="G7" s="435"/>
      <c r="H7" s="123"/>
      <c r="I7" s="124"/>
      <c r="J7" s="217"/>
      <c r="K7" s="218"/>
      <c r="L7" s="218"/>
      <c r="M7" s="219"/>
    </row>
    <row r="8" spans="2:13" ht="20.25" hidden="1">
      <c r="B8" s="195"/>
      <c r="C8" s="463" t="s">
        <v>176</v>
      </c>
      <c r="D8" s="112" t="s">
        <v>177</v>
      </c>
      <c r="E8" s="113" t="s">
        <v>171</v>
      </c>
      <c r="F8" s="216"/>
      <c r="G8" s="434"/>
      <c r="H8" s="115"/>
      <c r="I8" s="116"/>
      <c r="J8" s="216"/>
      <c r="K8" s="214"/>
      <c r="L8" s="214"/>
      <c r="M8" s="215"/>
    </row>
    <row r="9" spans="2:13" ht="20.25" hidden="1">
      <c r="B9" s="195"/>
      <c r="C9" s="463" t="s">
        <v>178</v>
      </c>
      <c r="D9" s="112" t="s">
        <v>179</v>
      </c>
      <c r="E9" s="113" t="s">
        <v>171</v>
      </c>
      <c r="F9" s="216"/>
      <c r="G9" s="434"/>
      <c r="H9" s="115"/>
      <c r="I9" s="116"/>
      <c r="J9" s="216"/>
      <c r="K9" s="214"/>
      <c r="L9" s="214"/>
      <c r="M9" s="215"/>
    </row>
    <row r="10" spans="2:13" ht="20.25" hidden="1">
      <c r="B10" s="195"/>
      <c r="C10" s="463" t="s">
        <v>180</v>
      </c>
      <c r="D10" s="112" t="s">
        <v>181</v>
      </c>
      <c r="E10" s="113" t="s">
        <v>171</v>
      </c>
      <c r="F10" s="216"/>
      <c r="G10" s="434"/>
      <c r="H10" s="115"/>
      <c r="I10" s="116"/>
      <c r="J10" s="216"/>
      <c r="K10" s="214"/>
      <c r="L10" s="214"/>
      <c r="M10" s="215"/>
    </row>
    <row r="11" spans="2:13" ht="25.5" customHeight="1" hidden="1">
      <c r="B11" s="195"/>
      <c r="C11" s="463" t="s">
        <v>182</v>
      </c>
      <c r="D11" s="112" t="s">
        <v>183</v>
      </c>
      <c r="E11" s="113" t="s">
        <v>171</v>
      </c>
      <c r="F11" s="216"/>
      <c r="G11" s="434"/>
      <c r="H11" s="115"/>
      <c r="I11" s="116"/>
      <c r="J11" s="216"/>
      <c r="K11" s="214"/>
      <c r="L11" s="214"/>
      <c r="M11" s="215"/>
    </row>
    <row r="12" spans="2:13" ht="20.25" hidden="1">
      <c r="B12" s="195"/>
      <c r="C12" s="464" t="s">
        <v>55</v>
      </c>
      <c r="D12" s="118" t="s">
        <v>184</v>
      </c>
      <c r="E12" s="119" t="s">
        <v>171</v>
      </c>
      <c r="F12" s="216"/>
      <c r="G12" s="434"/>
      <c r="H12" s="115"/>
      <c r="I12" s="116"/>
      <c r="J12" s="216"/>
      <c r="K12" s="214"/>
      <c r="L12" s="214"/>
      <c r="M12" s="215"/>
    </row>
    <row r="13" spans="2:13" ht="20.25">
      <c r="B13" s="195" t="s">
        <v>57</v>
      </c>
      <c r="C13" s="192" t="s">
        <v>58</v>
      </c>
      <c r="D13" s="118" t="s">
        <v>185</v>
      </c>
      <c r="E13" s="119" t="s">
        <v>171</v>
      </c>
      <c r="F13" s="216"/>
      <c r="G13" s="434"/>
      <c r="H13" s="115"/>
      <c r="I13" s="116"/>
      <c r="J13" s="217">
        <v>45</v>
      </c>
      <c r="K13" s="435">
        <v>2</v>
      </c>
      <c r="L13" s="123">
        <f>'E Elenco prezzi'!$D$33</f>
        <v>7</v>
      </c>
      <c r="M13" s="124">
        <f>J13*L13*K13</f>
        <v>630</v>
      </c>
    </row>
    <row r="14" spans="2:13" ht="20.25">
      <c r="B14" s="195" t="s">
        <v>60</v>
      </c>
      <c r="C14" s="192" t="s">
        <v>61</v>
      </c>
      <c r="D14" s="118" t="s">
        <v>186</v>
      </c>
      <c r="E14" s="119" t="s">
        <v>171</v>
      </c>
      <c r="F14" s="216"/>
      <c r="G14" s="434"/>
      <c r="H14" s="115"/>
      <c r="I14" s="116"/>
      <c r="J14" s="217">
        <v>6</v>
      </c>
      <c r="K14" s="435">
        <v>2</v>
      </c>
      <c r="L14" s="123">
        <f>'E Elenco prezzi'!$D$33</f>
        <v>7</v>
      </c>
      <c r="M14" s="124">
        <f>J14*L14*K14</f>
        <v>84</v>
      </c>
    </row>
    <row r="15" spans="2:13" ht="20.25" hidden="1">
      <c r="B15" s="195"/>
      <c r="C15" s="192" t="s">
        <v>64</v>
      </c>
      <c r="D15" s="118" t="s">
        <v>187</v>
      </c>
      <c r="E15" s="119" t="s">
        <v>171</v>
      </c>
      <c r="F15" s="216"/>
      <c r="G15" s="434"/>
      <c r="H15" s="115"/>
      <c r="I15" s="116"/>
      <c r="J15" s="216"/>
      <c r="K15" s="434"/>
      <c r="L15" s="115"/>
      <c r="M15" s="116"/>
    </row>
    <row r="16" spans="2:13" ht="20.25">
      <c r="B16" s="195" t="s">
        <v>63</v>
      </c>
      <c r="C16" s="192" t="s">
        <v>67</v>
      </c>
      <c r="D16" s="118" t="s">
        <v>188</v>
      </c>
      <c r="E16" s="119" t="s">
        <v>171</v>
      </c>
      <c r="F16" s="217">
        <v>30</v>
      </c>
      <c r="G16" s="435">
        <v>2</v>
      </c>
      <c r="H16" s="123">
        <f>'E Elenco prezzi'!$D$32</f>
        <v>5.5</v>
      </c>
      <c r="I16" s="124">
        <f>F16*H16*G16</f>
        <v>330</v>
      </c>
      <c r="J16" s="216"/>
      <c r="K16" s="434"/>
      <c r="L16" s="115"/>
      <c r="M16" s="116"/>
    </row>
    <row r="17" spans="2:13" ht="20.25">
      <c r="B17" s="195" t="s">
        <v>66</v>
      </c>
      <c r="C17" s="192" t="s">
        <v>189</v>
      </c>
      <c r="D17" s="118" t="s">
        <v>190</v>
      </c>
      <c r="E17" s="119" t="s">
        <v>171</v>
      </c>
      <c r="F17" s="217">
        <v>10</v>
      </c>
      <c r="G17" s="435">
        <v>2</v>
      </c>
      <c r="H17" s="123">
        <f>'E Elenco prezzi'!$D$32</f>
        <v>5.5</v>
      </c>
      <c r="I17" s="124">
        <f>F17*H17*G17</f>
        <v>110</v>
      </c>
      <c r="J17" s="216"/>
      <c r="K17" s="434"/>
      <c r="L17" s="115"/>
      <c r="M17" s="116"/>
    </row>
    <row r="18" spans="2:13" ht="20.25">
      <c r="B18" s="195" t="s">
        <v>69</v>
      </c>
      <c r="C18" s="192" t="s">
        <v>70</v>
      </c>
      <c r="D18" s="118" t="s">
        <v>191</v>
      </c>
      <c r="E18" s="119" t="s">
        <v>171</v>
      </c>
      <c r="F18" s="216"/>
      <c r="G18" s="434"/>
      <c r="H18" s="123">
        <f>'E Elenco prezzi'!$D$32</f>
        <v>5.5</v>
      </c>
      <c r="I18" s="116"/>
      <c r="J18" s="216"/>
      <c r="K18" s="434"/>
      <c r="L18" s="115"/>
      <c r="M18" s="116"/>
    </row>
    <row r="19" spans="2:13" ht="20.25">
      <c r="B19" s="195" t="s">
        <v>72</v>
      </c>
      <c r="C19" s="192" t="s">
        <v>73</v>
      </c>
      <c r="D19" s="118" t="s">
        <v>192</v>
      </c>
      <c r="E19" s="119" t="s">
        <v>171</v>
      </c>
      <c r="F19" s="217">
        <v>20</v>
      </c>
      <c r="G19" s="435">
        <v>6</v>
      </c>
      <c r="H19" s="123">
        <f>'E Elenco prezzi'!$D$32</f>
        <v>5.5</v>
      </c>
      <c r="I19" s="124">
        <f>F19*H19*G19</f>
        <v>660</v>
      </c>
      <c r="J19" s="216"/>
      <c r="K19" s="434"/>
      <c r="L19" s="115"/>
      <c r="M19" s="116"/>
    </row>
    <row r="20" spans="2:13" ht="15" customHeight="1">
      <c r="B20" s="195" t="s">
        <v>75</v>
      </c>
      <c r="C20" s="192" t="s">
        <v>76</v>
      </c>
      <c r="D20" s="125" t="s">
        <v>193</v>
      </c>
      <c r="E20" s="119" t="s">
        <v>171</v>
      </c>
      <c r="F20" s="216"/>
      <c r="G20" s="434"/>
      <c r="H20" s="115"/>
      <c r="I20" s="116"/>
      <c r="J20" s="217">
        <v>30</v>
      </c>
      <c r="K20" s="435">
        <v>2</v>
      </c>
      <c r="L20" s="123">
        <f>'E Elenco prezzi'!$D$33</f>
        <v>7</v>
      </c>
      <c r="M20" s="124">
        <f>J20*L20*K20</f>
        <v>420</v>
      </c>
    </row>
    <row r="21" spans="2:13" ht="15" customHeight="1">
      <c r="B21" s="195" t="s">
        <v>78</v>
      </c>
      <c r="C21" s="192" t="s">
        <v>79</v>
      </c>
      <c r="D21" s="118" t="s">
        <v>194</v>
      </c>
      <c r="E21" s="119" t="s">
        <v>171</v>
      </c>
      <c r="F21" s="217">
        <v>32</v>
      </c>
      <c r="G21" s="435">
        <v>4</v>
      </c>
      <c r="H21" s="123">
        <f>'E Elenco prezzi'!$D$32</f>
        <v>5.5</v>
      </c>
      <c r="I21" s="124">
        <f>F21*H21*G21</f>
        <v>704</v>
      </c>
      <c r="J21" s="217">
        <v>48</v>
      </c>
      <c r="K21" s="435">
        <v>4</v>
      </c>
      <c r="L21" s="123">
        <f>'E Elenco prezzi'!$D$33</f>
        <v>7</v>
      </c>
      <c r="M21" s="124">
        <f>J21*L21*K21</f>
        <v>1344</v>
      </c>
    </row>
    <row r="22" spans="2:13" ht="15" customHeight="1">
      <c r="B22" s="195" t="s">
        <v>81</v>
      </c>
      <c r="C22" s="192" t="s">
        <v>82</v>
      </c>
      <c r="D22" s="118" t="s">
        <v>195</v>
      </c>
      <c r="E22" s="119" t="s">
        <v>171</v>
      </c>
      <c r="F22" s="604"/>
      <c r="G22" s="436"/>
      <c r="H22" s="103"/>
      <c r="I22" s="104"/>
      <c r="J22" s="583">
        <v>30</v>
      </c>
      <c r="K22" s="587">
        <v>2</v>
      </c>
      <c r="L22" s="589">
        <f>'E Elenco prezzi'!$D$33</f>
        <v>7</v>
      </c>
      <c r="M22" s="591">
        <f>J22*L22*K22</f>
        <v>420</v>
      </c>
    </row>
    <row r="23" spans="2:13" ht="15" customHeight="1">
      <c r="B23" s="195" t="s">
        <v>84</v>
      </c>
      <c r="C23" s="192" t="s">
        <v>196</v>
      </c>
      <c r="D23" s="118" t="s">
        <v>197</v>
      </c>
      <c r="E23" s="119" t="s">
        <v>171</v>
      </c>
      <c r="F23" s="605"/>
      <c r="G23" s="433"/>
      <c r="H23" s="95"/>
      <c r="I23" s="96"/>
      <c r="J23" s="584"/>
      <c r="K23" s="588"/>
      <c r="L23" s="590"/>
      <c r="M23" s="592">
        <f>J23*L23*K23</f>
        <v>0</v>
      </c>
    </row>
    <row r="24" spans="2:13" ht="20.25" hidden="1">
      <c r="B24" s="195"/>
      <c r="C24" s="192" t="s">
        <v>85</v>
      </c>
      <c r="D24" s="118" t="s">
        <v>198</v>
      </c>
      <c r="E24" s="119" t="s">
        <v>171</v>
      </c>
      <c r="F24" s="216"/>
      <c r="G24" s="434"/>
      <c r="H24" s="115"/>
      <c r="I24" s="116"/>
      <c r="J24" s="216"/>
      <c r="K24" s="434"/>
      <c r="L24" s="115"/>
      <c r="M24" s="116"/>
    </row>
    <row r="25" spans="2:13" ht="20.25">
      <c r="B25" s="195" t="s">
        <v>87</v>
      </c>
      <c r="C25" s="192" t="s">
        <v>88</v>
      </c>
      <c r="D25" s="118" t="s">
        <v>199</v>
      </c>
      <c r="E25" s="119" t="s">
        <v>171</v>
      </c>
      <c r="F25" s="217">
        <v>2</v>
      </c>
      <c r="G25" s="435">
        <v>2</v>
      </c>
      <c r="H25" s="123">
        <f>'E Elenco prezzi'!$D$32</f>
        <v>5.5</v>
      </c>
      <c r="I25" s="124">
        <f aca="true" t="shared" si="0" ref="I25:I37">F25*H25*G25</f>
        <v>22</v>
      </c>
      <c r="J25" s="216"/>
      <c r="K25" s="434"/>
      <c r="L25" s="115"/>
      <c r="M25" s="116"/>
    </row>
    <row r="26" spans="2:13" ht="20.25" hidden="1">
      <c r="B26" s="195"/>
      <c r="C26" s="194" t="s">
        <v>200</v>
      </c>
      <c r="D26" s="112" t="s">
        <v>201</v>
      </c>
      <c r="E26" s="113" t="s">
        <v>171</v>
      </c>
      <c r="F26" s="216"/>
      <c r="G26" s="434"/>
      <c r="H26" s="115">
        <f>'E Elenco prezzi'!$D$32</f>
        <v>5.5</v>
      </c>
      <c r="I26" s="116">
        <f t="shared" si="0"/>
        <v>0</v>
      </c>
      <c r="J26" s="216"/>
      <c r="K26" s="434"/>
      <c r="L26" s="115"/>
      <c r="M26" s="116"/>
    </row>
    <row r="27" spans="2:13" ht="20.25" hidden="1">
      <c r="B27" s="195"/>
      <c r="C27" s="194" t="s">
        <v>202</v>
      </c>
      <c r="D27" s="112" t="s">
        <v>203</v>
      </c>
      <c r="E27" s="113" t="s">
        <v>171</v>
      </c>
      <c r="F27" s="216"/>
      <c r="G27" s="434"/>
      <c r="H27" s="115">
        <f>'E Elenco prezzi'!$D$32</f>
        <v>5.5</v>
      </c>
      <c r="I27" s="116">
        <f t="shared" si="0"/>
        <v>0</v>
      </c>
      <c r="J27" s="216"/>
      <c r="K27" s="434"/>
      <c r="L27" s="115"/>
      <c r="M27" s="116"/>
    </row>
    <row r="28" spans="2:13" ht="20.25" hidden="1">
      <c r="B28" s="195"/>
      <c r="C28" s="194" t="s">
        <v>204</v>
      </c>
      <c r="D28" s="112" t="s">
        <v>205</v>
      </c>
      <c r="E28" s="113" t="s">
        <v>171</v>
      </c>
      <c r="F28" s="216"/>
      <c r="G28" s="434"/>
      <c r="H28" s="115">
        <f>'E Elenco prezzi'!$D$32</f>
        <v>5.5</v>
      </c>
      <c r="I28" s="116">
        <f t="shared" si="0"/>
        <v>0</v>
      </c>
      <c r="J28" s="216"/>
      <c r="K28" s="434"/>
      <c r="L28" s="115"/>
      <c r="M28" s="116"/>
    </row>
    <row r="29" spans="2:13" ht="20.25">
      <c r="B29" s="195" t="s">
        <v>90</v>
      </c>
      <c r="C29" s="192" t="s">
        <v>91</v>
      </c>
      <c r="D29" s="118" t="s">
        <v>206</v>
      </c>
      <c r="E29" s="119" t="s">
        <v>207</v>
      </c>
      <c r="F29" s="217">
        <v>7</v>
      </c>
      <c r="G29" s="435">
        <v>2</v>
      </c>
      <c r="H29" s="123">
        <f>'E Elenco prezzi'!$D$32</f>
        <v>5.5</v>
      </c>
      <c r="I29" s="124">
        <f t="shared" si="0"/>
        <v>77</v>
      </c>
      <c r="J29" s="216"/>
      <c r="K29" s="434"/>
      <c r="L29" s="115"/>
      <c r="M29" s="116"/>
    </row>
    <row r="30" spans="2:13" ht="20.25">
      <c r="B30" s="195" t="s">
        <v>93</v>
      </c>
      <c r="C30" s="192" t="s">
        <v>208</v>
      </c>
      <c r="D30" s="118" t="s">
        <v>190</v>
      </c>
      <c r="E30" s="119" t="s">
        <v>207</v>
      </c>
      <c r="F30" s="217">
        <f>47+14</f>
        <v>61</v>
      </c>
      <c r="G30" s="435">
        <v>2</v>
      </c>
      <c r="H30" s="123">
        <f>'E Elenco prezzi'!$D$32</f>
        <v>5.5</v>
      </c>
      <c r="I30" s="124">
        <f t="shared" si="0"/>
        <v>671</v>
      </c>
      <c r="J30" s="216"/>
      <c r="K30" s="434"/>
      <c r="L30" s="115"/>
      <c r="M30" s="116"/>
    </row>
    <row r="31" spans="2:13" ht="20.25">
      <c r="B31" s="195" t="s">
        <v>96</v>
      </c>
      <c r="C31" s="192" t="s">
        <v>94</v>
      </c>
      <c r="D31" s="118" t="s">
        <v>209</v>
      </c>
      <c r="E31" s="119" t="s">
        <v>210</v>
      </c>
      <c r="F31" s="217">
        <v>12</v>
      </c>
      <c r="G31" s="435">
        <v>2</v>
      </c>
      <c r="H31" s="123">
        <f>'E Elenco prezzi'!$D$32</f>
        <v>5.5</v>
      </c>
      <c r="I31" s="124">
        <f t="shared" si="0"/>
        <v>132</v>
      </c>
      <c r="J31" s="216"/>
      <c r="K31" s="434"/>
      <c r="L31" s="115"/>
      <c r="M31" s="116"/>
    </row>
    <row r="32" spans="2:13" ht="20.25">
      <c r="B32" s="195" t="s">
        <v>99</v>
      </c>
      <c r="C32" s="192" t="s">
        <v>97</v>
      </c>
      <c r="D32" s="118" t="s">
        <v>211</v>
      </c>
      <c r="E32" s="119" t="s">
        <v>212</v>
      </c>
      <c r="F32" s="217">
        <v>38</v>
      </c>
      <c r="G32" s="435">
        <v>2</v>
      </c>
      <c r="H32" s="123">
        <f>'E Elenco prezzi'!$D$32</f>
        <v>5.5</v>
      </c>
      <c r="I32" s="124">
        <f t="shared" si="0"/>
        <v>418</v>
      </c>
      <c r="J32" s="216"/>
      <c r="K32" s="434"/>
      <c r="L32" s="115"/>
      <c r="M32" s="116"/>
    </row>
    <row r="33" spans="2:13" ht="20.25" hidden="1">
      <c r="B33" s="195"/>
      <c r="C33" s="194" t="s">
        <v>213</v>
      </c>
      <c r="D33" s="112" t="s">
        <v>214</v>
      </c>
      <c r="E33" s="113" t="s">
        <v>215</v>
      </c>
      <c r="F33" s="216"/>
      <c r="G33" s="434"/>
      <c r="H33" s="115">
        <f>'E Elenco prezzi'!$D$32</f>
        <v>5.5</v>
      </c>
      <c r="I33" s="116">
        <f t="shared" si="0"/>
        <v>0</v>
      </c>
      <c r="J33" s="216"/>
      <c r="K33" s="434"/>
      <c r="L33" s="115"/>
      <c r="M33" s="116"/>
    </row>
    <row r="34" spans="2:13" ht="20.25">
      <c r="B34" s="195" t="s">
        <v>102</v>
      </c>
      <c r="C34" s="192" t="s">
        <v>100</v>
      </c>
      <c r="D34" s="118" t="s">
        <v>216</v>
      </c>
      <c r="E34" s="119" t="s">
        <v>215</v>
      </c>
      <c r="F34" s="217">
        <f>7+3</f>
        <v>10</v>
      </c>
      <c r="G34" s="435">
        <v>2</v>
      </c>
      <c r="H34" s="123">
        <f>'E Elenco prezzi'!$D$32</f>
        <v>5.5</v>
      </c>
      <c r="I34" s="124">
        <f t="shared" si="0"/>
        <v>110</v>
      </c>
      <c r="J34" s="216"/>
      <c r="K34" s="434"/>
      <c r="L34" s="115"/>
      <c r="M34" s="116"/>
    </row>
    <row r="35" spans="2:13" ht="20.25" hidden="1">
      <c r="B35" s="195"/>
      <c r="C35" s="194" t="s">
        <v>217</v>
      </c>
      <c r="D35" s="112" t="s">
        <v>218</v>
      </c>
      <c r="E35" s="113" t="s">
        <v>215</v>
      </c>
      <c r="F35" s="216"/>
      <c r="G35" s="434"/>
      <c r="H35" s="115">
        <f>'E Elenco prezzi'!$D$32</f>
        <v>5.5</v>
      </c>
      <c r="I35" s="116">
        <f t="shared" si="0"/>
        <v>0</v>
      </c>
      <c r="J35" s="216"/>
      <c r="K35" s="434"/>
      <c r="L35" s="115"/>
      <c r="M35" s="116"/>
    </row>
    <row r="36" spans="2:13" ht="20.25">
      <c r="B36" s="195" t="s">
        <v>105</v>
      </c>
      <c r="C36" s="192" t="s">
        <v>103</v>
      </c>
      <c r="D36" s="118" t="s">
        <v>219</v>
      </c>
      <c r="E36" s="119" t="s">
        <v>215</v>
      </c>
      <c r="F36" s="217">
        <v>20</v>
      </c>
      <c r="G36" s="435">
        <v>4</v>
      </c>
      <c r="H36" s="123">
        <f>'E Elenco prezzi'!$D$32</f>
        <v>5.5</v>
      </c>
      <c r="I36" s="124">
        <f t="shared" si="0"/>
        <v>440</v>
      </c>
      <c r="J36" s="217">
        <v>61</v>
      </c>
      <c r="K36" s="435">
        <v>2</v>
      </c>
      <c r="L36" s="123">
        <f>'E Elenco prezzi'!$D$33</f>
        <v>7</v>
      </c>
      <c r="M36" s="124">
        <f>J36*L36*K36</f>
        <v>854</v>
      </c>
    </row>
    <row r="37" spans="2:13" ht="15" customHeight="1">
      <c r="B37" s="195" t="s">
        <v>108</v>
      </c>
      <c r="C37" s="192" t="s">
        <v>106</v>
      </c>
      <c r="D37" s="118" t="s">
        <v>220</v>
      </c>
      <c r="E37" s="119" t="s">
        <v>215</v>
      </c>
      <c r="F37" s="220">
        <v>20</v>
      </c>
      <c r="G37" s="437">
        <v>4</v>
      </c>
      <c r="H37" s="123">
        <f>'E Elenco prezzi'!$D$32</f>
        <v>5.5</v>
      </c>
      <c r="I37" s="124">
        <f t="shared" si="0"/>
        <v>440</v>
      </c>
      <c r="J37" s="216"/>
      <c r="K37" s="434"/>
      <c r="L37" s="115"/>
      <c r="M37" s="116"/>
    </row>
    <row r="38" spans="2:13" ht="20.25">
      <c r="B38" s="195" t="s">
        <v>111</v>
      </c>
      <c r="C38" s="192" t="s">
        <v>109</v>
      </c>
      <c r="D38" s="118" t="s">
        <v>221</v>
      </c>
      <c r="E38" s="119" t="s">
        <v>222</v>
      </c>
      <c r="F38" s="604"/>
      <c r="G38" s="436"/>
      <c r="H38" s="103"/>
      <c r="I38" s="104"/>
      <c r="J38" s="583">
        <v>40</v>
      </c>
      <c r="K38" s="587">
        <v>2</v>
      </c>
      <c r="L38" s="589">
        <f>'E Elenco prezzi'!$D$33</f>
        <v>7</v>
      </c>
      <c r="M38" s="591">
        <f aca="true" t="shared" si="1" ref="M38:M43">J38*L38*K38</f>
        <v>560</v>
      </c>
    </row>
    <row r="39" spans="2:13" ht="15" customHeight="1">
      <c r="B39" s="195" t="s">
        <v>114</v>
      </c>
      <c r="C39" s="192" t="s">
        <v>223</v>
      </c>
      <c r="D39" s="118" t="s">
        <v>224</v>
      </c>
      <c r="E39" s="119" t="s">
        <v>222</v>
      </c>
      <c r="F39" s="605"/>
      <c r="G39" s="433"/>
      <c r="H39" s="95"/>
      <c r="I39" s="96"/>
      <c r="J39" s="584"/>
      <c r="K39" s="588"/>
      <c r="L39" s="590"/>
      <c r="M39" s="592">
        <f t="shared" si="1"/>
        <v>0</v>
      </c>
    </row>
    <row r="40" spans="2:13" ht="15" customHeight="1" hidden="1">
      <c r="B40" s="195"/>
      <c r="C40" s="192" t="s">
        <v>112</v>
      </c>
      <c r="D40" s="118" t="s">
        <v>225</v>
      </c>
      <c r="E40" s="119" t="s">
        <v>222</v>
      </c>
      <c r="F40" s="216"/>
      <c r="G40" s="434"/>
      <c r="H40" s="115"/>
      <c r="I40" s="116"/>
      <c r="J40" s="216"/>
      <c r="K40" s="434"/>
      <c r="L40" s="115">
        <f>'E Elenco prezzi'!$D$33</f>
        <v>7</v>
      </c>
      <c r="M40" s="116">
        <f t="shared" si="1"/>
        <v>0</v>
      </c>
    </row>
    <row r="41" spans="2:13" ht="15" customHeight="1">
      <c r="B41" s="195" t="s">
        <v>117</v>
      </c>
      <c r="C41" s="192" t="s">
        <v>115</v>
      </c>
      <c r="D41" s="118" t="s">
        <v>226</v>
      </c>
      <c r="E41" s="119" t="s">
        <v>227</v>
      </c>
      <c r="F41" s="217">
        <v>248</v>
      </c>
      <c r="G41" s="435">
        <v>2</v>
      </c>
      <c r="H41" s="123">
        <f>'E Elenco prezzi'!$D$32</f>
        <v>5.5</v>
      </c>
      <c r="I41" s="124">
        <f>F41*H41*G41</f>
        <v>2728</v>
      </c>
      <c r="J41" s="217">
        <v>36</v>
      </c>
      <c r="K41" s="435">
        <v>2</v>
      </c>
      <c r="L41" s="123">
        <f>'E Elenco prezzi'!$D$33</f>
        <v>7</v>
      </c>
      <c r="M41" s="124">
        <f t="shared" si="1"/>
        <v>504</v>
      </c>
    </row>
    <row r="42" spans="2:13" ht="15" customHeight="1" hidden="1">
      <c r="B42" s="195"/>
      <c r="C42" s="192" t="s">
        <v>118</v>
      </c>
      <c r="D42" s="118" t="s">
        <v>228</v>
      </c>
      <c r="E42" s="119" t="s">
        <v>229</v>
      </c>
      <c r="F42" s="216"/>
      <c r="G42" s="434"/>
      <c r="H42" s="115"/>
      <c r="I42" s="116"/>
      <c r="J42" s="216"/>
      <c r="K42" s="434"/>
      <c r="L42" s="115">
        <f>'E Elenco prezzi'!$D$33</f>
        <v>7</v>
      </c>
      <c r="M42" s="116">
        <f t="shared" si="1"/>
        <v>0</v>
      </c>
    </row>
    <row r="43" spans="2:13" ht="20.25">
      <c r="B43" s="195" t="s">
        <v>120</v>
      </c>
      <c r="C43" s="192" t="s">
        <v>121</v>
      </c>
      <c r="D43" s="118" t="s">
        <v>230</v>
      </c>
      <c r="E43" s="119" t="s">
        <v>229</v>
      </c>
      <c r="F43" s="216"/>
      <c r="G43" s="434"/>
      <c r="H43" s="115"/>
      <c r="I43" s="116"/>
      <c r="J43" s="217">
        <v>8</v>
      </c>
      <c r="K43" s="435">
        <v>2</v>
      </c>
      <c r="L43" s="123">
        <f>'E Elenco prezzi'!$D$33</f>
        <v>7</v>
      </c>
      <c r="M43" s="124">
        <f t="shared" si="1"/>
        <v>112</v>
      </c>
    </row>
    <row r="44" spans="2:13" ht="20.25" hidden="1">
      <c r="B44" s="195"/>
      <c r="C44" s="192" t="s">
        <v>232</v>
      </c>
      <c r="D44" s="118" t="s">
        <v>233</v>
      </c>
      <c r="E44" s="119" t="s">
        <v>229</v>
      </c>
      <c r="F44" s="216"/>
      <c r="G44" s="434"/>
      <c r="H44" s="115"/>
      <c r="I44" s="116"/>
      <c r="J44" s="216"/>
      <c r="K44" s="434"/>
      <c r="L44" s="115"/>
      <c r="M44" s="116"/>
    </row>
    <row r="45" spans="2:13" ht="20.25" hidden="1">
      <c r="B45" s="195"/>
      <c r="C45" s="192" t="s">
        <v>124</v>
      </c>
      <c r="D45" s="125" t="s">
        <v>234</v>
      </c>
      <c r="E45" s="119" t="s">
        <v>171</v>
      </c>
      <c r="F45" s="216"/>
      <c r="G45" s="434"/>
      <c r="H45" s="115"/>
      <c r="I45" s="116"/>
      <c r="J45" s="216"/>
      <c r="K45" s="434"/>
      <c r="L45" s="115"/>
      <c r="M45" s="116"/>
    </row>
    <row r="46" spans="2:13" ht="102" hidden="1">
      <c r="B46" s="454" t="s">
        <v>345</v>
      </c>
      <c r="C46" s="194" t="s">
        <v>235</v>
      </c>
      <c r="D46" s="127" t="s">
        <v>236</v>
      </c>
      <c r="E46" s="113" t="s">
        <v>171</v>
      </c>
      <c r="F46" s="216"/>
      <c r="G46" s="434"/>
      <c r="H46" s="115"/>
      <c r="I46" s="116"/>
      <c r="J46" s="216"/>
      <c r="K46" s="434"/>
      <c r="L46" s="115"/>
      <c r="M46" s="116"/>
    </row>
    <row r="47" spans="2:13" ht="20.25">
      <c r="B47" s="454" t="s">
        <v>123</v>
      </c>
      <c r="C47" s="192" t="s">
        <v>127</v>
      </c>
      <c r="D47" s="118" t="s">
        <v>237</v>
      </c>
      <c r="E47" s="119" t="s">
        <v>171</v>
      </c>
      <c r="F47" s="217">
        <v>36</v>
      </c>
      <c r="G47" s="435">
        <v>4</v>
      </c>
      <c r="H47" s="123">
        <f>'E Elenco prezzi'!$D$32</f>
        <v>5.5</v>
      </c>
      <c r="I47" s="124">
        <f aca="true" t="shared" si="2" ref="I47:I65">F47*H47*G47</f>
        <v>792</v>
      </c>
      <c r="J47" s="216"/>
      <c r="K47" s="434"/>
      <c r="L47" s="115"/>
      <c r="M47" s="116"/>
    </row>
    <row r="48" spans="2:13" ht="20.25">
      <c r="B48" s="195" t="s">
        <v>126</v>
      </c>
      <c r="C48" s="192" t="s">
        <v>130</v>
      </c>
      <c r="D48" s="118" t="s">
        <v>238</v>
      </c>
      <c r="E48" s="119" t="s">
        <v>171</v>
      </c>
      <c r="F48" s="217">
        <v>3</v>
      </c>
      <c r="G48" s="435">
        <v>2</v>
      </c>
      <c r="H48" s="123">
        <f>'E Elenco prezzi'!$D$32</f>
        <v>5.5</v>
      </c>
      <c r="I48" s="124">
        <f t="shared" si="2"/>
        <v>33</v>
      </c>
      <c r="J48" s="216"/>
      <c r="K48" s="434"/>
      <c r="L48" s="115"/>
      <c r="M48" s="116"/>
    </row>
    <row r="49" spans="2:13" ht="20.25" hidden="1">
      <c r="B49" s="195"/>
      <c r="C49" s="192" t="s">
        <v>133</v>
      </c>
      <c r="D49" s="118" t="s">
        <v>239</v>
      </c>
      <c r="E49" s="119" t="s">
        <v>171</v>
      </c>
      <c r="F49" s="216"/>
      <c r="G49" s="434"/>
      <c r="H49" s="115">
        <f>'E Elenco prezzi'!$D$32</f>
        <v>5.5</v>
      </c>
      <c r="I49" s="116">
        <f t="shared" si="2"/>
        <v>0</v>
      </c>
      <c r="J49" s="216"/>
      <c r="K49" s="434"/>
      <c r="L49" s="115"/>
      <c r="M49" s="116"/>
    </row>
    <row r="50" spans="2:13" ht="20.25" hidden="1">
      <c r="B50" s="195"/>
      <c r="C50" s="194" t="s">
        <v>136</v>
      </c>
      <c r="D50" s="112" t="s">
        <v>240</v>
      </c>
      <c r="E50" s="113" t="s">
        <v>171</v>
      </c>
      <c r="F50" s="216"/>
      <c r="G50" s="434"/>
      <c r="H50" s="115">
        <f>'E Elenco prezzi'!$D$32</f>
        <v>5.5</v>
      </c>
      <c r="I50" s="116">
        <f t="shared" si="2"/>
        <v>0</v>
      </c>
      <c r="J50" s="216"/>
      <c r="K50" s="434"/>
      <c r="L50" s="115"/>
      <c r="M50" s="116"/>
    </row>
    <row r="51" spans="2:13" ht="20.25" hidden="1">
      <c r="B51" s="195"/>
      <c r="C51" s="194" t="s">
        <v>241</v>
      </c>
      <c r="D51" s="112" t="s">
        <v>242</v>
      </c>
      <c r="E51" s="113" t="s">
        <v>171</v>
      </c>
      <c r="F51" s="216"/>
      <c r="G51" s="434"/>
      <c r="H51" s="115">
        <f>'E Elenco prezzi'!$D$32</f>
        <v>5.5</v>
      </c>
      <c r="I51" s="116">
        <f t="shared" si="2"/>
        <v>0</v>
      </c>
      <c r="J51" s="216"/>
      <c r="K51" s="434"/>
      <c r="L51" s="115"/>
      <c r="M51" s="116"/>
    </row>
    <row r="52" spans="2:13" ht="30" hidden="1">
      <c r="B52" s="195"/>
      <c r="C52" s="194" t="s">
        <v>243</v>
      </c>
      <c r="D52" s="127" t="s">
        <v>244</v>
      </c>
      <c r="E52" s="113" t="s">
        <v>171</v>
      </c>
      <c r="F52" s="216"/>
      <c r="G52" s="434"/>
      <c r="H52" s="115">
        <f>'E Elenco prezzi'!$D$32</f>
        <v>5.5</v>
      </c>
      <c r="I52" s="116">
        <f t="shared" si="2"/>
        <v>0</v>
      </c>
      <c r="J52" s="216"/>
      <c r="K52" s="434"/>
      <c r="L52" s="115"/>
      <c r="M52" s="116"/>
    </row>
    <row r="53" spans="2:13" ht="20.25">
      <c r="B53" s="195" t="s">
        <v>129</v>
      </c>
      <c r="C53" s="192" t="s">
        <v>139</v>
      </c>
      <c r="D53" s="118" t="s">
        <v>245</v>
      </c>
      <c r="E53" s="119" t="s">
        <v>246</v>
      </c>
      <c r="F53" s="217">
        <f>16+62</f>
        <v>78</v>
      </c>
      <c r="G53" s="435">
        <v>2</v>
      </c>
      <c r="H53" s="123">
        <f>'E Elenco prezzi'!$D$32</f>
        <v>5.5</v>
      </c>
      <c r="I53" s="124">
        <f t="shared" si="2"/>
        <v>858</v>
      </c>
      <c r="J53" s="217">
        <v>6</v>
      </c>
      <c r="K53" s="435">
        <v>2</v>
      </c>
      <c r="L53" s="123">
        <f>'E Elenco prezzi'!$D$33</f>
        <v>7</v>
      </c>
      <c r="M53" s="124">
        <f>J53*L53*K53</f>
        <v>84</v>
      </c>
    </row>
    <row r="54" spans="2:13" ht="20.25">
      <c r="B54" s="195" t="s">
        <v>132</v>
      </c>
      <c r="C54" s="192" t="s">
        <v>142</v>
      </c>
      <c r="D54" s="125" t="s">
        <v>375</v>
      </c>
      <c r="E54" s="119" t="s">
        <v>247</v>
      </c>
      <c r="F54" s="217">
        <v>14</v>
      </c>
      <c r="G54" s="435">
        <v>2</v>
      </c>
      <c r="H54" s="123">
        <f>'E Elenco prezzi'!$D$32</f>
        <v>5.5</v>
      </c>
      <c r="I54" s="124">
        <f t="shared" si="2"/>
        <v>154</v>
      </c>
      <c r="J54" s="216"/>
      <c r="K54" s="434"/>
      <c r="L54" s="115"/>
      <c r="M54" s="116"/>
    </row>
    <row r="55" spans="2:13" ht="21" hidden="1" thickBot="1">
      <c r="B55" s="195"/>
      <c r="C55" s="193" t="s">
        <v>145</v>
      </c>
      <c r="D55" s="129" t="s">
        <v>248</v>
      </c>
      <c r="E55" s="130" t="s">
        <v>249</v>
      </c>
      <c r="F55" s="216"/>
      <c r="G55" s="434"/>
      <c r="H55" s="115">
        <f>'E Elenco prezzi'!$D$32</f>
        <v>5.5</v>
      </c>
      <c r="I55" s="116">
        <f t="shared" si="2"/>
        <v>0</v>
      </c>
      <c r="J55" s="216"/>
      <c r="K55" s="434"/>
      <c r="L55" s="115"/>
      <c r="M55" s="116"/>
    </row>
    <row r="56" spans="2:13" ht="15" customHeight="1" hidden="1">
      <c r="B56" s="195"/>
      <c r="C56" s="224" t="s">
        <v>250</v>
      </c>
      <c r="D56" s="92" t="s">
        <v>251</v>
      </c>
      <c r="E56" s="93" t="s">
        <v>171</v>
      </c>
      <c r="F56" s="216"/>
      <c r="G56" s="434"/>
      <c r="H56" s="115">
        <f>'E Elenco prezzi'!$D$32</f>
        <v>5.5</v>
      </c>
      <c r="I56" s="116">
        <f t="shared" si="2"/>
        <v>0</v>
      </c>
      <c r="J56" s="216"/>
      <c r="K56" s="434"/>
      <c r="L56" s="115"/>
      <c r="M56" s="116"/>
    </row>
    <row r="57" spans="2:13" ht="20.25" hidden="1">
      <c r="B57" s="195"/>
      <c r="C57" s="223" t="s">
        <v>148</v>
      </c>
      <c r="D57" s="137" t="s">
        <v>252</v>
      </c>
      <c r="E57" s="138" t="s">
        <v>171</v>
      </c>
      <c r="F57" s="216"/>
      <c r="G57" s="434"/>
      <c r="H57" s="115">
        <f>'E Elenco prezzi'!$D$32</f>
        <v>5.5</v>
      </c>
      <c r="I57" s="116">
        <f t="shared" si="2"/>
        <v>0</v>
      </c>
      <c r="J57" s="216"/>
      <c r="K57" s="434"/>
      <c r="L57" s="115"/>
      <c r="M57" s="116"/>
    </row>
    <row r="58" spans="2:13" ht="20.25" hidden="1">
      <c r="B58" s="195"/>
      <c r="C58" s="192" t="s">
        <v>151</v>
      </c>
      <c r="D58" s="118" t="s">
        <v>253</v>
      </c>
      <c r="E58" s="135" t="s">
        <v>171</v>
      </c>
      <c r="F58" s="216"/>
      <c r="G58" s="434"/>
      <c r="H58" s="115">
        <f>'E Elenco prezzi'!$D$32</f>
        <v>5.5</v>
      </c>
      <c r="I58" s="116">
        <f t="shared" si="2"/>
        <v>0</v>
      </c>
      <c r="J58" s="216"/>
      <c r="K58" s="434"/>
      <c r="L58" s="115"/>
      <c r="M58" s="116"/>
    </row>
    <row r="59" spans="2:13" ht="20.25" hidden="1">
      <c r="B59" s="195"/>
      <c r="C59" s="194" t="s">
        <v>254</v>
      </c>
      <c r="D59" s="112" t="s">
        <v>255</v>
      </c>
      <c r="E59" s="136" t="s">
        <v>215</v>
      </c>
      <c r="F59" s="216"/>
      <c r="G59" s="434"/>
      <c r="H59" s="115">
        <f>'E Elenco prezzi'!$D$32</f>
        <v>5.5</v>
      </c>
      <c r="I59" s="116">
        <f t="shared" si="2"/>
        <v>0</v>
      </c>
      <c r="J59" s="216"/>
      <c r="K59" s="434"/>
      <c r="L59" s="115"/>
      <c r="M59" s="116"/>
    </row>
    <row r="60" spans="2:13" ht="20.25" hidden="1">
      <c r="B60" s="195"/>
      <c r="C60" s="194" t="s">
        <v>256</v>
      </c>
      <c r="D60" s="112" t="s">
        <v>257</v>
      </c>
      <c r="E60" s="136" t="s">
        <v>222</v>
      </c>
      <c r="F60" s="216"/>
      <c r="G60" s="434"/>
      <c r="H60" s="115">
        <f>'E Elenco prezzi'!$D$32</f>
        <v>5.5</v>
      </c>
      <c r="I60" s="116">
        <f t="shared" si="2"/>
        <v>0</v>
      </c>
      <c r="J60" s="216"/>
      <c r="K60" s="434"/>
      <c r="L60" s="115"/>
      <c r="M60" s="116"/>
    </row>
    <row r="61" spans="2:13" ht="20.25" hidden="1">
      <c r="B61" s="195"/>
      <c r="C61" s="194" t="s">
        <v>258</v>
      </c>
      <c r="D61" s="112" t="s">
        <v>259</v>
      </c>
      <c r="E61" s="136" t="s">
        <v>229</v>
      </c>
      <c r="F61" s="216"/>
      <c r="G61" s="434"/>
      <c r="H61" s="115">
        <f>'E Elenco prezzi'!$D$32</f>
        <v>5.5</v>
      </c>
      <c r="I61" s="116">
        <f t="shared" si="2"/>
        <v>0</v>
      </c>
      <c r="J61" s="216"/>
      <c r="K61" s="434"/>
      <c r="L61" s="115"/>
      <c r="M61" s="116"/>
    </row>
    <row r="62" spans="2:13" ht="20.25" hidden="1">
      <c r="B62" s="195"/>
      <c r="C62" s="194" t="s">
        <v>260</v>
      </c>
      <c r="D62" s="112" t="s">
        <v>261</v>
      </c>
      <c r="E62" s="136" t="s">
        <v>207</v>
      </c>
      <c r="F62" s="216"/>
      <c r="G62" s="434"/>
      <c r="H62" s="115">
        <f>'E Elenco prezzi'!$D$32</f>
        <v>5.5</v>
      </c>
      <c r="I62" s="116">
        <f t="shared" si="2"/>
        <v>0</v>
      </c>
      <c r="J62" s="216"/>
      <c r="K62" s="434"/>
      <c r="L62" s="115"/>
      <c r="M62" s="116"/>
    </row>
    <row r="63" spans="2:13" ht="20.25" hidden="1">
      <c r="B63" s="195"/>
      <c r="C63" s="192" t="s">
        <v>262</v>
      </c>
      <c r="D63" s="139" t="s">
        <v>263</v>
      </c>
      <c r="E63" s="140" t="s">
        <v>171</v>
      </c>
      <c r="F63" s="216"/>
      <c r="G63" s="434"/>
      <c r="H63" s="115">
        <f>'E Elenco prezzi'!$D$32</f>
        <v>5.5</v>
      </c>
      <c r="I63" s="116">
        <f t="shared" si="2"/>
        <v>0</v>
      </c>
      <c r="J63" s="220"/>
      <c r="K63" s="437"/>
      <c r="L63" s="143"/>
      <c r="M63" s="144"/>
    </row>
    <row r="64" spans="2:13" ht="20.25" hidden="1">
      <c r="B64" s="195"/>
      <c r="C64" s="194" t="s">
        <v>264</v>
      </c>
      <c r="D64" s="112" t="s">
        <v>265</v>
      </c>
      <c r="E64" s="142" t="s">
        <v>171</v>
      </c>
      <c r="F64" s="216"/>
      <c r="G64" s="434"/>
      <c r="H64" s="115">
        <f>'E Elenco prezzi'!$D$32</f>
        <v>5.5</v>
      </c>
      <c r="I64" s="116">
        <f t="shared" si="2"/>
        <v>0</v>
      </c>
      <c r="J64" s="216"/>
      <c r="K64" s="434"/>
      <c r="L64" s="115"/>
      <c r="M64" s="116"/>
    </row>
    <row r="65" spans="2:13" ht="21" thickBot="1">
      <c r="B65" s="191" t="s">
        <v>135</v>
      </c>
      <c r="C65" s="223" t="s">
        <v>266</v>
      </c>
      <c r="D65" s="118" t="s">
        <v>267</v>
      </c>
      <c r="E65" s="141" t="s">
        <v>210</v>
      </c>
      <c r="F65" s="222">
        <v>200</v>
      </c>
      <c r="G65" s="438">
        <v>2</v>
      </c>
      <c r="H65" s="133">
        <f>'E Elenco prezzi'!$D$32</f>
        <v>5.5</v>
      </c>
      <c r="I65" s="134">
        <f t="shared" si="2"/>
        <v>2200</v>
      </c>
      <c r="J65" s="221"/>
      <c r="K65" s="440"/>
      <c r="L65" s="131"/>
      <c r="M65" s="132"/>
    </row>
    <row r="66" spans="2:13" ht="21" hidden="1" thickBot="1">
      <c r="B66" s="190"/>
      <c r="C66" s="161" t="s">
        <v>268</v>
      </c>
      <c r="D66" s="112" t="s">
        <v>269</v>
      </c>
      <c r="E66" s="142" t="s">
        <v>270</v>
      </c>
      <c r="F66" s="213"/>
      <c r="G66" s="433"/>
      <c r="H66" s="95"/>
      <c r="I66" s="96"/>
      <c r="J66" s="213"/>
      <c r="K66" s="433"/>
      <c r="L66" s="95"/>
      <c r="M66" s="96"/>
    </row>
    <row r="67" spans="2:13" ht="21" hidden="1" thickBot="1">
      <c r="B67" s="83"/>
      <c r="C67" s="146" t="s">
        <v>271</v>
      </c>
      <c r="D67" s="139" t="s">
        <v>272</v>
      </c>
      <c r="E67" s="140" t="s">
        <v>222</v>
      </c>
      <c r="F67" s="216"/>
      <c r="G67" s="434"/>
      <c r="H67" s="115"/>
      <c r="I67" s="116"/>
      <c r="J67" s="216"/>
      <c r="K67" s="434"/>
      <c r="L67" s="115"/>
      <c r="M67" s="116"/>
    </row>
    <row r="68" spans="2:13" ht="21" hidden="1" thickBot="1">
      <c r="B68" s="83"/>
      <c r="C68" s="146" t="s">
        <v>273</v>
      </c>
      <c r="D68" s="139" t="s">
        <v>263</v>
      </c>
      <c r="E68" s="140" t="s">
        <v>274</v>
      </c>
      <c r="F68" s="216"/>
      <c r="G68" s="434"/>
      <c r="H68" s="115"/>
      <c r="I68" s="116"/>
      <c r="J68" s="216"/>
      <c r="K68" s="434"/>
      <c r="L68" s="115"/>
      <c r="M68" s="116"/>
    </row>
    <row r="69" spans="2:13" ht="21" hidden="1" thickBot="1">
      <c r="B69" s="83"/>
      <c r="C69" s="146" t="s">
        <v>275</v>
      </c>
      <c r="D69" s="139" t="s">
        <v>263</v>
      </c>
      <c r="E69" s="140" t="s">
        <v>231</v>
      </c>
      <c r="F69" s="216"/>
      <c r="G69" s="434"/>
      <c r="H69" s="115"/>
      <c r="I69" s="116"/>
      <c r="J69" s="216"/>
      <c r="K69" s="434"/>
      <c r="L69" s="115"/>
      <c r="M69" s="116"/>
    </row>
    <row r="70" spans="2:13" ht="21" hidden="1" thickBot="1">
      <c r="B70" s="83"/>
      <c r="C70" s="161" t="s">
        <v>276</v>
      </c>
      <c r="D70" s="112" t="s">
        <v>269</v>
      </c>
      <c r="E70" s="142" t="s">
        <v>231</v>
      </c>
      <c r="F70" s="216"/>
      <c r="G70" s="434"/>
      <c r="H70" s="115"/>
      <c r="I70" s="116"/>
      <c r="J70" s="216"/>
      <c r="K70" s="434"/>
      <c r="L70" s="115"/>
      <c r="M70" s="116"/>
    </row>
    <row r="71" spans="2:13" ht="21" hidden="1" thickBot="1">
      <c r="B71" s="83"/>
      <c r="C71" s="180" t="s">
        <v>277</v>
      </c>
      <c r="D71" s="181" t="s">
        <v>278</v>
      </c>
      <c r="E71" s="182" t="s">
        <v>171</v>
      </c>
      <c r="F71" s="220"/>
      <c r="G71" s="437"/>
      <c r="H71" s="143"/>
      <c r="I71" s="144"/>
      <c r="J71" s="220"/>
      <c r="K71" s="437"/>
      <c r="L71" s="143"/>
      <c r="M71" s="144"/>
    </row>
    <row r="72" spans="3:13" ht="21" thickBot="1">
      <c r="C72" s="572" t="s">
        <v>290</v>
      </c>
      <c r="D72" s="570"/>
      <c r="E72" s="571"/>
      <c r="F72" s="235">
        <f>SUM(F5:F71)</f>
        <v>871</v>
      </c>
      <c r="G72" s="439"/>
      <c r="H72" s="236">
        <f>'E Elenco prezzi'!$D$32</f>
        <v>5.5</v>
      </c>
      <c r="I72" s="237">
        <f>SUM(I5:I65)</f>
        <v>11869</v>
      </c>
      <c r="J72" s="235">
        <f>SUM(J5:J71)</f>
        <v>340</v>
      </c>
      <c r="K72" s="439"/>
      <c r="L72" s="236">
        <f>'E Elenco prezzi'!$D$33</f>
        <v>7</v>
      </c>
      <c r="M72" s="237">
        <f>SUM(M5:M65)</f>
        <v>6272</v>
      </c>
    </row>
    <row r="73" spans="3:13" ht="36" customHeight="1" thickBot="1">
      <c r="C73" s="572" t="s">
        <v>291</v>
      </c>
      <c r="D73" s="570"/>
      <c r="E73" s="571"/>
      <c r="F73" s="594">
        <f>I72+M72</f>
        <v>18141</v>
      </c>
      <c r="G73" s="595"/>
      <c r="H73" s="596"/>
      <c r="I73" s="596"/>
      <c r="J73" s="596"/>
      <c r="K73" s="596"/>
      <c r="L73" s="596"/>
      <c r="M73" s="597"/>
    </row>
  </sheetData>
  <sheetProtection/>
  <mergeCells count="26">
    <mergeCell ref="L3:L4"/>
    <mergeCell ref="M3:M4"/>
    <mergeCell ref="J22:J23"/>
    <mergeCell ref="L22:L23"/>
    <mergeCell ref="M22:M23"/>
    <mergeCell ref="K3:K4"/>
    <mergeCell ref="C73:E73"/>
    <mergeCell ref="F73:M73"/>
    <mergeCell ref="C3:C4"/>
    <mergeCell ref="F3:F4"/>
    <mergeCell ref="H3:H4"/>
    <mergeCell ref="I3:I4"/>
    <mergeCell ref="C72:E72"/>
    <mergeCell ref="F22:F23"/>
    <mergeCell ref="F38:F39"/>
    <mergeCell ref="K38:K39"/>
    <mergeCell ref="J38:J39"/>
    <mergeCell ref="C2:M2"/>
    <mergeCell ref="B3:B4"/>
    <mergeCell ref="D3:D4"/>
    <mergeCell ref="E3:E4"/>
    <mergeCell ref="G3:G4"/>
    <mergeCell ref="K22:K23"/>
    <mergeCell ref="L38:L39"/>
    <mergeCell ref="M38:M39"/>
    <mergeCell ref="J3:J4"/>
  </mergeCells>
  <printOptions horizontalCentered="1"/>
  <pageMargins left="0.7874015748031497" right="0.7874015748031497" top="0.984251968503937" bottom="0.984251968503937" header="0.5118110236220472" footer="0.5118110236220472"/>
  <pageSetup horizontalDpi="600" verticalDpi="600" orientation="landscape" paperSize="9" scale="48" r:id="rId1"/>
</worksheet>
</file>

<file path=xl/worksheets/sheet9.xml><?xml version="1.0" encoding="utf-8"?>
<worksheet xmlns="http://schemas.openxmlformats.org/spreadsheetml/2006/main" xmlns:r="http://schemas.openxmlformats.org/officeDocument/2006/relationships">
  <dimension ref="B2:N73"/>
  <sheetViews>
    <sheetView zoomScale="55" zoomScaleNormal="55" zoomScalePageLayoutView="0" workbookViewId="0" topLeftCell="A1">
      <selection activeCell="F42" sqref="F42"/>
    </sheetView>
  </sheetViews>
  <sheetFormatPr defaultColWidth="9.140625" defaultRowHeight="12.75"/>
  <cols>
    <col min="2" max="2" width="14.8515625" style="82" customWidth="1"/>
    <col min="3" max="3" width="12.57421875" style="82" customWidth="1"/>
    <col min="4" max="4" width="53.8515625" style="82" bestFit="1" customWidth="1"/>
    <col min="5" max="5" width="29.00390625" style="82" bestFit="1" customWidth="1"/>
    <col min="6" max="6" width="19.140625" style="82" bestFit="1" customWidth="1"/>
    <col min="7" max="7" width="16.7109375" style="0" bestFit="1" customWidth="1"/>
    <col min="8" max="8" width="18.140625" style="0" bestFit="1" customWidth="1"/>
    <col min="9" max="9" width="19.8515625" style="0" customWidth="1"/>
    <col min="10" max="10" width="17.28125" style="0" bestFit="1" customWidth="1"/>
    <col min="11" max="11" width="18.140625" style="0" bestFit="1" customWidth="1"/>
    <col min="12" max="12" width="12.421875" style="0" bestFit="1" customWidth="1"/>
    <col min="13" max="13" width="17.28125" style="0" bestFit="1" customWidth="1"/>
    <col min="14" max="14" width="19.8515625" style="0" bestFit="1" customWidth="1"/>
  </cols>
  <sheetData>
    <row r="1" ht="13.5" thickBot="1"/>
    <row r="2" spans="2:14" ht="89.25" customHeight="1" thickBot="1">
      <c r="B2" s="145">
        <v>7</v>
      </c>
      <c r="C2" s="542" t="str">
        <f>'E Elenco prezzi'!$B$34</f>
        <v>Abbattimento controllato compreso ogni onere per asportazione e smaltimento materiale di risulta, per piante di altezza: per piante poste in parchi e giardini </v>
      </c>
      <c r="D2" s="542"/>
      <c r="E2" s="542"/>
      <c r="F2" s="542"/>
      <c r="G2" s="542"/>
      <c r="H2" s="542"/>
      <c r="I2" s="542"/>
      <c r="J2" s="542"/>
      <c r="K2" s="542"/>
      <c r="L2" s="542"/>
      <c r="M2" s="542"/>
      <c r="N2" s="543"/>
    </row>
    <row r="3" spans="2:14" ht="12.75" customHeight="1">
      <c r="B3" s="550" t="s">
        <v>49</v>
      </c>
      <c r="C3" s="551" t="s">
        <v>50</v>
      </c>
      <c r="D3" s="551" t="s">
        <v>51</v>
      </c>
      <c r="E3" s="567" t="s">
        <v>52</v>
      </c>
      <c r="F3" s="560" t="s">
        <v>164</v>
      </c>
      <c r="G3" s="562" t="s">
        <v>165</v>
      </c>
      <c r="H3" s="564" t="s">
        <v>166</v>
      </c>
      <c r="I3" s="560" t="s">
        <v>167</v>
      </c>
      <c r="J3" s="562" t="s">
        <v>165</v>
      </c>
      <c r="K3" s="564" t="s">
        <v>166</v>
      </c>
      <c r="L3" s="560" t="s">
        <v>168</v>
      </c>
      <c r="M3" s="562" t="s">
        <v>165</v>
      </c>
      <c r="N3" s="564" t="s">
        <v>166</v>
      </c>
    </row>
    <row r="4" spans="2:14" ht="27.75" customHeight="1" thickBot="1">
      <c r="B4" s="550"/>
      <c r="C4" s="566"/>
      <c r="D4" s="566"/>
      <c r="E4" s="568"/>
      <c r="F4" s="561"/>
      <c r="G4" s="563"/>
      <c r="H4" s="565"/>
      <c r="I4" s="561"/>
      <c r="J4" s="563"/>
      <c r="K4" s="565"/>
      <c r="L4" s="561"/>
      <c r="M4" s="563"/>
      <c r="N4" s="565"/>
    </row>
    <row r="5" spans="2:14" ht="15">
      <c r="B5" s="211" t="s">
        <v>54</v>
      </c>
      <c r="C5" s="466" t="s">
        <v>169</v>
      </c>
      <c r="D5" s="467" t="s">
        <v>170</v>
      </c>
      <c r="E5" s="468" t="s">
        <v>171</v>
      </c>
      <c r="F5" s="147"/>
      <c r="G5" s="148">
        <f>'E Elenco prezzi'!$D$35</f>
        <v>140</v>
      </c>
      <c r="H5" s="149">
        <f>G5*F5</f>
        <v>0</v>
      </c>
      <c r="I5" s="147"/>
      <c r="J5" s="154">
        <f>'E Elenco prezzi'!$D$36</f>
        <v>250</v>
      </c>
      <c r="K5" s="149">
        <f>J5*I5</f>
        <v>0</v>
      </c>
      <c r="L5" s="147"/>
      <c r="M5" s="148">
        <f>'E Elenco prezzi'!$D$37</f>
        <v>520</v>
      </c>
      <c r="N5" s="149">
        <f>M5*L5</f>
        <v>0</v>
      </c>
    </row>
    <row r="6" spans="2:14" ht="20.25" hidden="1">
      <c r="B6" s="195"/>
      <c r="C6" s="461" t="s">
        <v>172</v>
      </c>
      <c r="D6" s="98" t="s">
        <v>173</v>
      </c>
      <c r="E6" s="99" t="s">
        <v>171</v>
      </c>
      <c r="F6" s="100"/>
      <c r="G6" s="101"/>
      <c r="H6" s="102"/>
      <c r="I6" s="100"/>
      <c r="J6" s="103"/>
      <c r="K6" s="104"/>
      <c r="L6" s="100"/>
      <c r="M6" s="103"/>
      <c r="N6" s="104"/>
    </row>
    <row r="7" spans="2:14" ht="20.25" hidden="1">
      <c r="B7" s="195"/>
      <c r="C7" s="462" t="s">
        <v>174</v>
      </c>
      <c r="D7" s="106" t="s">
        <v>175</v>
      </c>
      <c r="E7" s="107" t="s">
        <v>171</v>
      </c>
      <c r="F7" s="108"/>
      <c r="G7" s="109"/>
      <c r="H7" s="110"/>
      <c r="I7" s="108"/>
      <c r="J7" s="109"/>
      <c r="K7" s="110"/>
      <c r="L7" s="108"/>
      <c r="M7" s="109"/>
      <c r="N7" s="110"/>
    </row>
    <row r="8" spans="2:14" ht="20.25" hidden="1">
      <c r="B8" s="195"/>
      <c r="C8" s="463" t="s">
        <v>176</v>
      </c>
      <c r="D8" s="112" t="s">
        <v>177</v>
      </c>
      <c r="E8" s="113" t="s">
        <v>171</v>
      </c>
      <c r="F8" s="114"/>
      <c r="G8" s="115"/>
      <c r="H8" s="116"/>
      <c r="I8" s="114"/>
      <c r="J8" s="115"/>
      <c r="K8" s="116"/>
      <c r="L8" s="114"/>
      <c r="M8" s="115"/>
      <c r="N8" s="116"/>
    </row>
    <row r="9" spans="2:14" ht="20.25" hidden="1">
      <c r="B9" s="195"/>
      <c r="C9" s="463" t="s">
        <v>178</v>
      </c>
      <c r="D9" s="112" t="s">
        <v>179</v>
      </c>
      <c r="E9" s="113" t="s">
        <v>171</v>
      </c>
      <c r="F9" s="114"/>
      <c r="G9" s="115"/>
      <c r="H9" s="116"/>
      <c r="I9" s="114"/>
      <c r="J9" s="115"/>
      <c r="K9" s="116"/>
      <c r="L9" s="114"/>
      <c r="M9" s="115"/>
      <c r="N9" s="116"/>
    </row>
    <row r="10" spans="2:14" ht="20.25" hidden="1">
      <c r="B10" s="195"/>
      <c r="C10" s="463" t="s">
        <v>180</v>
      </c>
      <c r="D10" s="112" t="s">
        <v>181</v>
      </c>
      <c r="E10" s="113" t="s">
        <v>171</v>
      </c>
      <c r="F10" s="114"/>
      <c r="G10" s="115"/>
      <c r="H10" s="116"/>
      <c r="I10" s="114"/>
      <c r="J10" s="115"/>
      <c r="K10" s="116"/>
      <c r="L10" s="114"/>
      <c r="M10" s="115"/>
      <c r="N10" s="116"/>
    </row>
    <row r="11" spans="2:14" ht="25.5" customHeight="1" hidden="1">
      <c r="B11" s="195"/>
      <c r="C11" s="463" t="s">
        <v>182</v>
      </c>
      <c r="D11" s="112" t="s">
        <v>183</v>
      </c>
      <c r="E11" s="113" t="s">
        <v>171</v>
      </c>
      <c r="F11" s="114"/>
      <c r="G11" s="115"/>
      <c r="H11" s="116"/>
      <c r="I11" s="114"/>
      <c r="J11" s="115"/>
      <c r="K11" s="116"/>
      <c r="L11" s="114"/>
      <c r="M11" s="115"/>
      <c r="N11" s="116"/>
    </row>
    <row r="12" spans="2:14" ht="20.25" hidden="1">
      <c r="B12" s="195"/>
      <c r="C12" s="464" t="s">
        <v>55</v>
      </c>
      <c r="D12" s="118" t="s">
        <v>184</v>
      </c>
      <c r="E12" s="119" t="s">
        <v>171</v>
      </c>
      <c r="F12" s="114"/>
      <c r="G12" s="115"/>
      <c r="H12" s="116"/>
      <c r="I12" s="114"/>
      <c r="J12" s="115"/>
      <c r="K12" s="116"/>
      <c r="L12" s="114"/>
      <c r="M12" s="115"/>
      <c r="N12" s="116"/>
    </row>
    <row r="13" spans="2:14" ht="15">
      <c r="B13" s="195" t="s">
        <v>57</v>
      </c>
      <c r="C13" s="192" t="s">
        <v>58</v>
      </c>
      <c r="D13" s="120" t="s">
        <v>185</v>
      </c>
      <c r="E13" s="121" t="s">
        <v>171</v>
      </c>
      <c r="F13" s="147"/>
      <c r="G13" s="148">
        <f>'E Elenco prezzi'!$D$35</f>
        <v>140</v>
      </c>
      <c r="H13" s="149">
        <f>G13*F13</f>
        <v>0</v>
      </c>
      <c r="I13" s="150"/>
      <c r="J13" s="151"/>
      <c r="K13" s="152"/>
      <c r="L13" s="147"/>
      <c r="M13" s="148">
        <f>'E Elenco prezzi'!$D$37</f>
        <v>520</v>
      </c>
      <c r="N13" s="149">
        <f>M13*L13</f>
        <v>0</v>
      </c>
    </row>
    <row r="14" spans="2:14" ht="15">
      <c r="B14" s="195" t="s">
        <v>60</v>
      </c>
      <c r="C14" s="192" t="s">
        <v>61</v>
      </c>
      <c r="D14" s="120" t="s">
        <v>186</v>
      </c>
      <c r="E14" s="121" t="s">
        <v>171</v>
      </c>
      <c r="F14" s="147"/>
      <c r="G14" s="148">
        <f>'E Elenco prezzi'!$D$35</f>
        <v>140</v>
      </c>
      <c r="H14" s="149">
        <f>G14*F14</f>
        <v>0</v>
      </c>
      <c r="I14" s="150"/>
      <c r="J14" s="153"/>
      <c r="K14" s="152"/>
      <c r="L14" s="147"/>
      <c r="M14" s="148">
        <f>'E Elenco prezzi'!$D$37</f>
        <v>520</v>
      </c>
      <c r="N14" s="149">
        <f>M14*L14</f>
        <v>0</v>
      </c>
    </row>
    <row r="15" spans="2:14" ht="15">
      <c r="B15" s="195" t="s">
        <v>63</v>
      </c>
      <c r="C15" s="192" t="s">
        <v>64</v>
      </c>
      <c r="D15" s="118" t="s">
        <v>187</v>
      </c>
      <c r="E15" s="119" t="s">
        <v>171</v>
      </c>
      <c r="F15" s="147"/>
      <c r="G15" s="148">
        <f>'E Elenco prezzi'!$D$35</f>
        <v>140</v>
      </c>
      <c r="H15" s="149">
        <f>G15*F15</f>
        <v>0</v>
      </c>
      <c r="I15" s="147"/>
      <c r="J15" s="154">
        <f>'E Elenco prezzi'!$D$36</f>
        <v>250</v>
      </c>
      <c r="K15" s="149">
        <f>J15*I15</f>
        <v>0</v>
      </c>
      <c r="L15" s="150"/>
      <c r="M15" s="153"/>
      <c r="N15" s="152"/>
    </row>
    <row r="16" spans="2:14" ht="15">
      <c r="B16" s="195" t="s">
        <v>66</v>
      </c>
      <c r="C16" s="192" t="s">
        <v>67</v>
      </c>
      <c r="D16" s="118" t="s">
        <v>188</v>
      </c>
      <c r="E16" s="119" t="s">
        <v>171</v>
      </c>
      <c r="F16" s="147"/>
      <c r="G16" s="148">
        <f>'E Elenco prezzi'!$D$35</f>
        <v>140</v>
      </c>
      <c r="H16" s="149">
        <f>G16*F16</f>
        <v>0</v>
      </c>
      <c r="I16" s="147"/>
      <c r="J16" s="154">
        <f>'E Elenco prezzi'!$D$36</f>
        <v>250</v>
      </c>
      <c r="K16" s="149">
        <f>J16*I16</f>
        <v>0</v>
      </c>
      <c r="L16" s="147"/>
      <c r="M16" s="148">
        <f>'E Elenco prezzi'!$D$37</f>
        <v>520</v>
      </c>
      <c r="N16" s="149">
        <f>M16*L16</f>
        <v>0</v>
      </c>
    </row>
    <row r="17" spans="2:14" ht="15" hidden="1">
      <c r="B17" s="195" t="s">
        <v>66</v>
      </c>
      <c r="C17" s="192" t="s">
        <v>189</v>
      </c>
      <c r="D17" s="118" t="s">
        <v>190</v>
      </c>
      <c r="E17" s="119" t="s">
        <v>171</v>
      </c>
      <c r="F17" s="150"/>
      <c r="G17" s="148">
        <f>'E Elenco prezzi'!$D$35</f>
        <v>140</v>
      </c>
      <c r="H17" s="152"/>
      <c r="I17" s="150"/>
      <c r="J17" s="153"/>
      <c r="K17" s="152"/>
      <c r="L17" s="150"/>
      <c r="M17" s="148">
        <f>'E Elenco prezzi'!$D$37</f>
        <v>520</v>
      </c>
      <c r="N17" s="152"/>
    </row>
    <row r="18" spans="2:14" ht="15">
      <c r="B18" s="195" t="s">
        <v>69</v>
      </c>
      <c r="C18" s="192" t="s">
        <v>70</v>
      </c>
      <c r="D18" s="118" t="s">
        <v>191</v>
      </c>
      <c r="E18" s="119" t="s">
        <v>171</v>
      </c>
      <c r="F18" s="147"/>
      <c r="G18" s="148">
        <f>'E Elenco prezzi'!$D$35</f>
        <v>140</v>
      </c>
      <c r="H18" s="149">
        <f>G18*F18</f>
        <v>0</v>
      </c>
      <c r="I18" s="150"/>
      <c r="J18" s="153"/>
      <c r="K18" s="152"/>
      <c r="L18" s="147"/>
      <c r="M18" s="148">
        <f>'E Elenco prezzi'!$D$37</f>
        <v>520</v>
      </c>
      <c r="N18" s="149">
        <f>M18*L18</f>
        <v>0</v>
      </c>
    </row>
    <row r="19" spans="2:14" ht="15">
      <c r="B19" s="195" t="s">
        <v>72</v>
      </c>
      <c r="C19" s="192" t="s">
        <v>73</v>
      </c>
      <c r="D19" s="118" t="s">
        <v>192</v>
      </c>
      <c r="E19" s="119" t="s">
        <v>171</v>
      </c>
      <c r="F19" s="147"/>
      <c r="G19" s="148">
        <f>'E Elenco prezzi'!$D$35</f>
        <v>140</v>
      </c>
      <c r="H19" s="149">
        <f>G19*F19</f>
        <v>0</v>
      </c>
      <c r="I19" s="147"/>
      <c r="J19" s="154">
        <f>'E Elenco prezzi'!$D$36</f>
        <v>250</v>
      </c>
      <c r="K19" s="149">
        <f>J19*I19</f>
        <v>0</v>
      </c>
      <c r="L19" s="147"/>
      <c r="M19" s="148">
        <f>'E Elenco prezzi'!$D$37</f>
        <v>520</v>
      </c>
      <c r="N19" s="149">
        <f>M19*L19</f>
        <v>0</v>
      </c>
    </row>
    <row r="20" spans="2:14" ht="15" customHeight="1">
      <c r="B20" s="195" t="s">
        <v>75</v>
      </c>
      <c r="C20" s="192" t="s">
        <v>76</v>
      </c>
      <c r="D20" s="125" t="s">
        <v>193</v>
      </c>
      <c r="E20" s="119" t="s">
        <v>171</v>
      </c>
      <c r="F20" s="147"/>
      <c r="G20" s="148">
        <f>'E Elenco prezzi'!$D$35</f>
        <v>140</v>
      </c>
      <c r="H20" s="149">
        <f>G20*F20</f>
        <v>0</v>
      </c>
      <c r="I20" s="147"/>
      <c r="J20" s="154">
        <f>'E Elenco prezzi'!$D$36</f>
        <v>250</v>
      </c>
      <c r="K20" s="149">
        <f>J20*I20</f>
        <v>0</v>
      </c>
      <c r="L20" s="147"/>
      <c r="M20" s="148">
        <f>'E Elenco prezzi'!$D$37</f>
        <v>520</v>
      </c>
      <c r="N20" s="149">
        <f>M20*L20</f>
        <v>0</v>
      </c>
    </row>
    <row r="21" spans="2:14" ht="15" customHeight="1">
      <c r="B21" s="195" t="s">
        <v>78</v>
      </c>
      <c r="C21" s="192" t="s">
        <v>79</v>
      </c>
      <c r="D21" s="118" t="s">
        <v>194</v>
      </c>
      <c r="E21" s="119" t="s">
        <v>171</v>
      </c>
      <c r="F21" s="147"/>
      <c r="G21" s="148">
        <f>'E Elenco prezzi'!$D$35</f>
        <v>140</v>
      </c>
      <c r="H21" s="149">
        <f>G21*F21</f>
        <v>0</v>
      </c>
      <c r="I21" s="150"/>
      <c r="J21" s="153"/>
      <c r="K21" s="152"/>
      <c r="L21" s="150"/>
      <c r="M21" s="153"/>
      <c r="N21" s="152"/>
    </row>
    <row r="22" spans="2:14" ht="15">
      <c r="B22" s="195" t="s">
        <v>81</v>
      </c>
      <c r="C22" s="192" t="s">
        <v>82</v>
      </c>
      <c r="D22" s="118" t="s">
        <v>195</v>
      </c>
      <c r="E22" s="119" t="s">
        <v>171</v>
      </c>
      <c r="F22" s="155"/>
      <c r="G22" s="148">
        <f>'E Elenco prezzi'!$D$35</f>
        <v>140</v>
      </c>
      <c r="H22" s="157">
        <f>G22*F22</f>
        <v>0</v>
      </c>
      <c r="I22" s="155"/>
      <c r="J22" s="154">
        <f>'E Elenco prezzi'!$D$36</f>
        <v>250</v>
      </c>
      <c r="K22" s="149">
        <f>J22*I22</f>
        <v>0</v>
      </c>
      <c r="L22" s="155"/>
      <c r="M22" s="148">
        <f>'E Elenco prezzi'!$D$37</f>
        <v>520</v>
      </c>
      <c r="N22" s="157">
        <f>M22*L22</f>
        <v>0</v>
      </c>
    </row>
    <row r="23" spans="2:14" ht="15" hidden="1">
      <c r="B23" s="195" t="s">
        <v>81</v>
      </c>
      <c r="C23" s="192" t="s">
        <v>196</v>
      </c>
      <c r="D23" s="118" t="s">
        <v>197</v>
      </c>
      <c r="E23" s="119" t="s">
        <v>171</v>
      </c>
      <c r="F23" s="158"/>
      <c r="G23" s="148">
        <f>'E Elenco prezzi'!$D$35</f>
        <v>140</v>
      </c>
      <c r="H23" s="160"/>
      <c r="I23" s="158"/>
      <c r="J23" s="159"/>
      <c r="K23" s="160"/>
      <c r="L23" s="158"/>
      <c r="M23" s="148">
        <f>'E Elenco prezzi'!$D$37</f>
        <v>520</v>
      </c>
      <c r="N23" s="160"/>
    </row>
    <row r="24" spans="2:14" ht="15">
      <c r="B24" s="195" t="s">
        <v>84</v>
      </c>
      <c r="C24" s="192" t="s">
        <v>85</v>
      </c>
      <c r="D24" s="125" t="s">
        <v>390</v>
      </c>
      <c r="E24" s="119" t="s">
        <v>171</v>
      </c>
      <c r="F24" s="147"/>
      <c r="G24" s="148">
        <f>'E Elenco prezzi'!$D$35</f>
        <v>140</v>
      </c>
      <c r="H24" s="149">
        <f>G24*F24</f>
        <v>0</v>
      </c>
      <c r="I24" s="150"/>
      <c r="J24" s="153"/>
      <c r="K24" s="152"/>
      <c r="L24" s="147"/>
      <c r="M24" s="148">
        <f>'E Elenco prezzi'!$D$37</f>
        <v>520</v>
      </c>
      <c r="N24" s="149">
        <f>M24*L24</f>
        <v>0</v>
      </c>
    </row>
    <row r="25" spans="2:14" ht="15">
      <c r="B25" s="195" t="s">
        <v>87</v>
      </c>
      <c r="C25" s="192" t="s">
        <v>88</v>
      </c>
      <c r="D25" s="118" t="s">
        <v>199</v>
      </c>
      <c r="E25" s="119" t="s">
        <v>171</v>
      </c>
      <c r="F25" s="147"/>
      <c r="G25" s="148">
        <f>'E Elenco prezzi'!$D$35</f>
        <v>140</v>
      </c>
      <c r="H25" s="149">
        <f>G25*F25</f>
        <v>0</v>
      </c>
      <c r="I25" s="150"/>
      <c r="J25" s="153"/>
      <c r="K25" s="152"/>
      <c r="L25" s="147"/>
      <c r="M25" s="148">
        <f>'E Elenco prezzi'!$D$37</f>
        <v>520</v>
      </c>
      <c r="N25" s="149">
        <f>M25*L25</f>
        <v>0</v>
      </c>
    </row>
    <row r="26" spans="2:14" ht="15" hidden="1">
      <c r="B26" s="195" t="s">
        <v>93</v>
      </c>
      <c r="C26" s="194" t="s">
        <v>200</v>
      </c>
      <c r="D26" s="112" t="s">
        <v>201</v>
      </c>
      <c r="E26" s="113" t="s">
        <v>171</v>
      </c>
      <c r="F26" s="150"/>
      <c r="G26" s="148">
        <f>'E Elenco prezzi'!$D$35</f>
        <v>140</v>
      </c>
      <c r="H26" s="152"/>
      <c r="I26" s="150"/>
      <c r="J26" s="153"/>
      <c r="K26" s="152"/>
      <c r="L26" s="150"/>
      <c r="M26" s="153"/>
      <c r="N26" s="152"/>
    </row>
    <row r="27" spans="2:14" ht="15" hidden="1">
      <c r="B27" s="195" t="s">
        <v>96</v>
      </c>
      <c r="C27" s="194" t="s">
        <v>202</v>
      </c>
      <c r="D27" s="112" t="s">
        <v>203</v>
      </c>
      <c r="E27" s="113" t="s">
        <v>171</v>
      </c>
      <c r="F27" s="150"/>
      <c r="G27" s="148">
        <f>'E Elenco prezzi'!$D$35</f>
        <v>140</v>
      </c>
      <c r="H27" s="152"/>
      <c r="I27" s="150"/>
      <c r="J27" s="153"/>
      <c r="K27" s="152"/>
      <c r="L27" s="150"/>
      <c r="M27" s="153"/>
      <c r="N27" s="152"/>
    </row>
    <row r="28" spans="2:14" ht="15" hidden="1">
      <c r="B28" s="195" t="s">
        <v>99</v>
      </c>
      <c r="C28" s="194" t="s">
        <v>204</v>
      </c>
      <c r="D28" s="112" t="s">
        <v>205</v>
      </c>
      <c r="E28" s="113" t="s">
        <v>171</v>
      </c>
      <c r="F28" s="150"/>
      <c r="G28" s="148">
        <f>'E Elenco prezzi'!$D$35</f>
        <v>140</v>
      </c>
      <c r="H28" s="152"/>
      <c r="I28" s="150"/>
      <c r="J28" s="153"/>
      <c r="K28" s="152"/>
      <c r="L28" s="150"/>
      <c r="M28" s="153"/>
      <c r="N28" s="152"/>
    </row>
    <row r="29" spans="2:14" ht="15">
      <c r="B29" s="195" t="s">
        <v>90</v>
      </c>
      <c r="C29" s="192" t="s">
        <v>91</v>
      </c>
      <c r="D29" s="118" t="s">
        <v>206</v>
      </c>
      <c r="E29" s="119" t="s">
        <v>207</v>
      </c>
      <c r="F29" s="147"/>
      <c r="G29" s="148">
        <f>'E Elenco prezzi'!$D$35</f>
        <v>140</v>
      </c>
      <c r="H29" s="149">
        <f>G29*F29</f>
        <v>0</v>
      </c>
      <c r="I29" s="150"/>
      <c r="J29" s="153"/>
      <c r="K29" s="152"/>
      <c r="L29" s="150"/>
      <c r="M29" s="153"/>
      <c r="N29" s="152"/>
    </row>
    <row r="30" spans="2:14" ht="15">
      <c r="B30" s="195" t="s">
        <v>93</v>
      </c>
      <c r="C30" s="192" t="s">
        <v>208</v>
      </c>
      <c r="D30" s="120" t="s">
        <v>190</v>
      </c>
      <c r="E30" s="121" t="s">
        <v>207</v>
      </c>
      <c r="F30" s="147"/>
      <c r="G30" s="148">
        <f>'E Elenco prezzi'!$D$35</f>
        <v>140</v>
      </c>
      <c r="H30" s="149">
        <f>G30*F30</f>
        <v>0</v>
      </c>
      <c r="I30" s="147"/>
      <c r="J30" s="154">
        <f>'E Elenco prezzi'!$D$36</f>
        <v>250</v>
      </c>
      <c r="K30" s="149">
        <f>J30*I30</f>
        <v>0</v>
      </c>
      <c r="L30" s="150"/>
      <c r="M30" s="153"/>
      <c r="N30" s="152"/>
    </row>
    <row r="31" spans="2:14" ht="15">
      <c r="B31" s="195" t="s">
        <v>96</v>
      </c>
      <c r="C31" s="192" t="s">
        <v>94</v>
      </c>
      <c r="D31" s="118" t="s">
        <v>209</v>
      </c>
      <c r="E31" s="119" t="s">
        <v>210</v>
      </c>
      <c r="F31" s="147"/>
      <c r="G31" s="148">
        <f>'E Elenco prezzi'!$D$35</f>
        <v>140</v>
      </c>
      <c r="H31" s="149">
        <f>G31*F31</f>
        <v>0</v>
      </c>
      <c r="I31" s="150"/>
      <c r="J31" s="153"/>
      <c r="K31" s="152"/>
      <c r="L31" s="162"/>
      <c r="M31" s="148">
        <f>'E Elenco prezzi'!$D$37</f>
        <v>520</v>
      </c>
      <c r="N31" s="149">
        <f>M31*L31</f>
        <v>0</v>
      </c>
    </row>
    <row r="32" spans="2:14" ht="15">
      <c r="B32" s="195" t="s">
        <v>99</v>
      </c>
      <c r="C32" s="192" t="s">
        <v>97</v>
      </c>
      <c r="D32" s="120" t="s">
        <v>211</v>
      </c>
      <c r="E32" s="121" t="s">
        <v>212</v>
      </c>
      <c r="F32" s="147"/>
      <c r="G32" s="148">
        <f>'E Elenco prezzi'!$D$35</f>
        <v>140</v>
      </c>
      <c r="H32" s="149">
        <f>G32*F32</f>
        <v>0</v>
      </c>
      <c r="I32" s="147"/>
      <c r="J32" s="154">
        <f>'E Elenco prezzi'!$D$36</f>
        <v>250</v>
      </c>
      <c r="K32" s="149">
        <f>J32*I32</f>
        <v>0</v>
      </c>
      <c r="L32" s="147"/>
      <c r="M32" s="148">
        <f>'E Elenco prezzi'!$D$37</f>
        <v>520</v>
      </c>
      <c r="N32" s="149">
        <f>M32*L32</f>
        <v>0</v>
      </c>
    </row>
    <row r="33" spans="2:14" ht="15" hidden="1">
      <c r="B33" s="195" t="s">
        <v>102</v>
      </c>
      <c r="C33" s="194" t="s">
        <v>213</v>
      </c>
      <c r="D33" s="112" t="s">
        <v>214</v>
      </c>
      <c r="E33" s="113" t="s">
        <v>215</v>
      </c>
      <c r="F33" s="150"/>
      <c r="G33" s="148">
        <f>'E Elenco prezzi'!$D$35</f>
        <v>140</v>
      </c>
      <c r="H33" s="152"/>
      <c r="I33" s="150"/>
      <c r="J33" s="153"/>
      <c r="K33" s="152"/>
      <c r="L33" s="150"/>
      <c r="M33" s="153"/>
      <c r="N33" s="152"/>
    </row>
    <row r="34" spans="2:14" ht="15">
      <c r="B34" s="195" t="s">
        <v>102</v>
      </c>
      <c r="C34" s="192" t="s">
        <v>100</v>
      </c>
      <c r="D34" s="120" t="s">
        <v>216</v>
      </c>
      <c r="E34" s="121" t="s">
        <v>215</v>
      </c>
      <c r="F34" s="147"/>
      <c r="G34" s="148">
        <f>'E Elenco prezzi'!$D$35</f>
        <v>140</v>
      </c>
      <c r="H34" s="149">
        <f>G34*F34</f>
        <v>0</v>
      </c>
      <c r="I34" s="150"/>
      <c r="J34" s="153"/>
      <c r="K34" s="152"/>
      <c r="L34" s="150"/>
      <c r="M34" s="153"/>
      <c r="N34" s="152"/>
    </row>
    <row r="35" spans="2:14" ht="15" hidden="1">
      <c r="B35" s="195" t="s">
        <v>120</v>
      </c>
      <c r="C35" s="194" t="s">
        <v>217</v>
      </c>
      <c r="D35" s="112" t="s">
        <v>218</v>
      </c>
      <c r="E35" s="113" t="s">
        <v>215</v>
      </c>
      <c r="F35" s="150"/>
      <c r="G35" s="153"/>
      <c r="H35" s="152"/>
      <c r="I35" s="150"/>
      <c r="J35" s="153"/>
      <c r="K35" s="152"/>
      <c r="L35" s="150"/>
      <c r="M35" s="153"/>
      <c r="N35" s="152"/>
    </row>
    <row r="36" spans="2:14" ht="15">
      <c r="B36" s="195" t="s">
        <v>105</v>
      </c>
      <c r="C36" s="192" t="s">
        <v>103</v>
      </c>
      <c r="D36" s="118" t="s">
        <v>219</v>
      </c>
      <c r="E36" s="119" t="s">
        <v>215</v>
      </c>
      <c r="F36" s="150"/>
      <c r="G36" s="153"/>
      <c r="H36" s="152"/>
      <c r="I36" s="147"/>
      <c r="J36" s="154">
        <f>'E Elenco prezzi'!$D$36</f>
        <v>250</v>
      </c>
      <c r="K36" s="149">
        <f>J36*I36</f>
        <v>0</v>
      </c>
      <c r="L36" s="147"/>
      <c r="M36" s="148">
        <f>'E Elenco prezzi'!$D$37</f>
        <v>520</v>
      </c>
      <c r="N36" s="149">
        <f>M36*L36</f>
        <v>0</v>
      </c>
    </row>
    <row r="37" spans="2:14" ht="15" customHeight="1" hidden="1">
      <c r="B37" s="195" t="s">
        <v>126</v>
      </c>
      <c r="C37" s="192" t="s">
        <v>106</v>
      </c>
      <c r="D37" s="118" t="s">
        <v>220</v>
      </c>
      <c r="E37" s="119" t="s">
        <v>215</v>
      </c>
      <c r="F37" s="150">
        <f>3-3</f>
        <v>0</v>
      </c>
      <c r="G37" s="153"/>
      <c r="H37" s="152"/>
      <c r="I37" s="150"/>
      <c r="J37" s="153"/>
      <c r="K37" s="152"/>
      <c r="L37" s="150"/>
      <c r="M37" s="153"/>
      <c r="N37" s="152"/>
    </row>
    <row r="38" spans="2:14" ht="15">
      <c r="B38" s="195" t="s">
        <v>108</v>
      </c>
      <c r="C38" s="192" t="s">
        <v>109</v>
      </c>
      <c r="D38" s="118" t="s">
        <v>221</v>
      </c>
      <c r="E38" s="119" t="s">
        <v>222</v>
      </c>
      <c r="F38" s="155"/>
      <c r="G38" s="148">
        <f>'E Elenco prezzi'!$D$35</f>
        <v>140</v>
      </c>
      <c r="H38" s="149">
        <f>G38*F38</f>
        <v>0</v>
      </c>
      <c r="I38" s="163"/>
      <c r="J38" s="164"/>
      <c r="K38" s="165"/>
      <c r="L38" s="163"/>
      <c r="M38" s="164"/>
      <c r="N38" s="165"/>
    </row>
    <row r="39" spans="2:14" ht="15" hidden="1">
      <c r="B39" s="195" t="s">
        <v>114</v>
      </c>
      <c r="C39" s="192" t="s">
        <v>223</v>
      </c>
      <c r="D39" s="118" t="s">
        <v>224</v>
      </c>
      <c r="E39" s="119" t="s">
        <v>222</v>
      </c>
      <c r="F39" s="158"/>
      <c r="G39" s="159"/>
      <c r="H39" s="160"/>
      <c r="I39" s="166"/>
      <c r="J39" s="167"/>
      <c r="K39" s="168"/>
      <c r="L39" s="166"/>
      <c r="M39" s="167"/>
      <c r="N39" s="168"/>
    </row>
    <row r="40" spans="2:14" ht="15">
      <c r="B40" s="195" t="s">
        <v>111</v>
      </c>
      <c r="C40" s="192" t="s">
        <v>112</v>
      </c>
      <c r="D40" s="118" t="s">
        <v>225</v>
      </c>
      <c r="E40" s="119" t="s">
        <v>222</v>
      </c>
      <c r="F40" s="150"/>
      <c r="G40" s="153"/>
      <c r="H40" s="152"/>
      <c r="I40" s="147"/>
      <c r="J40" s="154">
        <f>'E Elenco prezzi'!$D$36</f>
        <v>250</v>
      </c>
      <c r="K40" s="149">
        <f>J40*I40</f>
        <v>0</v>
      </c>
      <c r="L40" s="147"/>
      <c r="M40" s="148">
        <f>'E Elenco prezzi'!$D$37</f>
        <v>520</v>
      </c>
      <c r="N40" s="149">
        <f aca="true" t="shared" si="0" ref="N40:N47">M40*L40</f>
        <v>0</v>
      </c>
    </row>
    <row r="41" spans="2:14" ht="15">
      <c r="B41" s="195" t="s">
        <v>114</v>
      </c>
      <c r="C41" s="192" t="s">
        <v>115</v>
      </c>
      <c r="D41" s="118" t="s">
        <v>226</v>
      </c>
      <c r="E41" s="119" t="s">
        <v>227</v>
      </c>
      <c r="F41" s="147">
        <v>5</v>
      </c>
      <c r="G41" s="148">
        <f>'E Elenco prezzi'!$D$35</f>
        <v>140</v>
      </c>
      <c r="H41" s="149">
        <f>G41*F41</f>
        <v>700</v>
      </c>
      <c r="I41" s="147">
        <v>4</v>
      </c>
      <c r="J41" s="154">
        <f>'E Elenco prezzi'!$D$36</f>
        <v>250</v>
      </c>
      <c r="K41" s="149">
        <f>J41*I41</f>
        <v>1000</v>
      </c>
      <c r="L41" s="147">
        <v>4</v>
      </c>
      <c r="M41" s="148">
        <f>'E Elenco prezzi'!$D$37</f>
        <v>520</v>
      </c>
      <c r="N41" s="149">
        <f t="shared" si="0"/>
        <v>2080</v>
      </c>
    </row>
    <row r="42" spans="2:14" ht="15">
      <c r="B42" s="195" t="s">
        <v>117</v>
      </c>
      <c r="C42" s="192" t="s">
        <v>118</v>
      </c>
      <c r="D42" s="118" t="s">
        <v>228</v>
      </c>
      <c r="E42" s="119" t="s">
        <v>229</v>
      </c>
      <c r="F42" s="147"/>
      <c r="G42" s="148">
        <f>'E Elenco prezzi'!$D$35</f>
        <v>140</v>
      </c>
      <c r="H42" s="149">
        <f>G42*F42</f>
        <v>0</v>
      </c>
      <c r="I42" s="147"/>
      <c r="J42" s="154">
        <f>'E Elenco prezzi'!$D$36</f>
        <v>250</v>
      </c>
      <c r="K42" s="149">
        <f>J42*I42</f>
        <v>0</v>
      </c>
      <c r="L42" s="147"/>
      <c r="M42" s="148">
        <f>'E Elenco prezzi'!$D$37</f>
        <v>520</v>
      </c>
      <c r="N42" s="149">
        <f t="shared" si="0"/>
        <v>0</v>
      </c>
    </row>
    <row r="43" spans="2:14" ht="15">
      <c r="B43" s="195" t="s">
        <v>120</v>
      </c>
      <c r="C43" s="192" t="s">
        <v>121</v>
      </c>
      <c r="D43" s="118" t="s">
        <v>230</v>
      </c>
      <c r="E43" s="121" t="s">
        <v>229</v>
      </c>
      <c r="F43" s="147"/>
      <c r="G43" s="148">
        <f>'E Elenco prezzi'!$D$35</f>
        <v>140</v>
      </c>
      <c r="H43" s="149">
        <f>G43*F43</f>
        <v>0</v>
      </c>
      <c r="I43" s="147"/>
      <c r="J43" s="154">
        <f>'E Elenco prezzi'!$D$36</f>
        <v>250</v>
      </c>
      <c r="K43" s="149">
        <f>J43*I43</f>
        <v>0</v>
      </c>
      <c r="L43" s="147"/>
      <c r="M43" s="148">
        <f>'E Elenco prezzi'!$D$37</f>
        <v>520</v>
      </c>
      <c r="N43" s="149">
        <f t="shared" si="0"/>
        <v>0</v>
      </c>
    </row>
    <row r="44" spans="2:14" ht="15" hidden="1">
      <c r="B44" s="195" t="s">
        <v>147</v>
      </c>
      <c r="C44" s="192" t="s">
        <v>232</v>
      </c>
      <c r="D44" s="120" t="s">
        <v>233</v>
      </c>
      <c r="E44" s="121" t="s">
        <v>229</v>
      </c>
      <c r="F44" s="150"/>
      <c r="G44" s="148">
        <f>'E Elenco prezzi'!$D$35</f>
        <v>140</v>
      </c>
      <c r="H44" s="152"/>
      <c r="I44" s="150"/>
      <c r="J44" s="154">
        <f>'E Elenco prezzi'!$D$36</f>
        <v>250</v>
      </c>
      <c r="K44" s="152"/>
      <c r="L44" s="150"/>
      <c r="M44" s="148">
        <f>'E Elenco prezzi'!$D$37</f>
        <v>520</v>
      </c>
      <c r="N44" s="149">
        <f t="shared" si="0"/>
        <v>0</v>
      </c>
    </row>
    <row r="45" spans="2:14" ht="15" hidden="1">
      <c r="B45" s="195" t="s">
        <v>150</v>
      </c>
      <c r="C45" s="192" t="s">
        <v>124</v>
      </c>
      <c r="D45" s="126" t="s">
        <v>234</v>
      </c>
      <c r="E45" s="121" t="s">
        <v>171</v>
      </c>
      <c r="F45" s="150"/>
      <c r="G45" s="148">
        <f>'E Elenco prezzi'!$D$35</f>
        <v>140</v>
      </c>
      <c r="H45" s="152"/>
      <c r="I45" s="150"/>
      <c r="J45" s="154">
        <f>'E Elenco prezzi'!$D$36</f>
        <v>250</v>
      </c>
      <c r="K45" s="152"/>
      <c r="L45" s="150"/>
      <c r="M45" s="148">
        <f>'E Elenco prezzi'!$D$37</f>
        <v>520</v>
      </c>
      <c r="N45" s="149">
        <f t="shared" si="0"/>
        <v>0</v>
      </c>
    </row>
    <row r="46" spans="2:14" ht="102" hidden="1">
      <c r="B46" s="454" t="s">
        <v>345</v>
      </c>
      <c r="C46" s="194" t="s">
        <v>235</v>
      </c>
      <c r="D46" s="127" t="s">
        <v>236</v>
      </c>
      <c r="E46" s="128" t="s">
        <v>171</v>
      </c>
      <c r="F46" s="150"/>
      <c r="G46" s="148">
        <f>'E Elenco prezzi'!$D$35</f>
        <v>140</v>
      </c>
      <c r="H46" s="152"/>
      <c r="I46" s="150"/>
      <c r="J46" s="154">
        <f>'E Elenco prezzi'!$D$36</f>
        <v>250</v>
      </c>
      <c r="K46" s="152"/>
      <c r="L46" s="150"/>
      <c r="M46" s="148">
        <f>'E Elenco prezzi'!$D$37</f>
        <v>520</v>
      </c>
      <c r="N46" s="149">
        <f t="shared" si="0"/>
        <v>0</v>
      </c>
    </row>
    <row r="47" spans="2:14" ht="15">
      <c r="B47" s="454" t="s">
        <v>123</v>
      </c>
      <c r="C47" s="192" t="s">
        <v>127</v>
      </c>
      <c r="D47" s="118" t="s">
        <v>237</v>
      </c>
      <c r="E47" s="119" t="s">
        <v>171</v>
      </c>
      <c r="F47" s="147"/>
      <c r="G47" s="148">
        <f>'E Elenco prezzi'!$D$35</f>
        <v>140</v>
      </c>
      <c r="H47" s="149">
        <f>G47*F47</f>
        <v>0</v>
      </c>
      <c r="I47" s="147"/>
      <c r="J47" s="154">
        <f>'E Elenco prezzi'!$D$36</f>
        <v>250</v>
      </c>
      <c r="K47" s="149">
        <f>J47*I47</f>
        <v>0</v>
      </c>
      <c r="L47" s="147"/>
      <c r="M47" s="148">
        <f>'E Elenco prezzi'!$D$37</f>
        <v>520</v>
      </c>
      <c r="N47" s="149">
        <f t="shared" si="0"/>
        <v>0</v>
      </c>
    </row>
    <row r="48" spans="2:14" ht="15" hidden="1">
      <c r="B48" s="195" t="s">
        <v>281</v>
      </c>
      <c r="C48" s="192" t="s">
        <v>130</v>
      </c>
      <c r="D48" s="118" t="s">
        <v>238</v>
      </c>
      <c r="E48" s="119" t="s">
        <v>171</v>
      </c>
      <c r="F48" s="150"/>
      <c r="G48" s="148">
        <f>'E Elenco prezzi'!$D$35</f>
        <v>140</v>
      </c>
      <c r="H48" s="152"/>
      <c r="I48" s="150"/>
      <c r="J48" s="153"/>
      <c r="K48" s="152"/>
      <c r="L48" s="150"/>
      <c r="M48" s="153"/>
      <c r="N48" s="152"/>
    </row>
    <row r="49" spans="2:14" ht="15" hidden="1">
      <c r="B49" s="195" t="s">
        <v>282</v>
      </c>
      <c r="C49" s="192" t="s">
        <v>133</v>
      </c>
      <c r="D49" s="120" t="s">
        <v>239</v>
      </c>
      <c r="E49" s="121" t="s">
        <v>171</v>
      </c>
      <c r="F49" s="150"/>
      <c r="G49" s="148">
        <f>'E Elenco prezzi'!$D$35</f>
        <v>140</v>
      </c>
      <c r="H49" s="152"/>
      <c r="I49" s="150"/>
      <c r="J49" s="153"/>
      <c r="K49" s="152"/>
      <c r="L49" s="150"/>
      <c r="M49" s="153"/>
      <c r="N49" s="152"/>
    </row>
    <row r="50" spans="2:14" ht="15" hidden="1">
      <c r="B50" s="195" t="s">
        <v>283</v>
      </c>
      <c r="C50" s="194" t="s">
        <v>136</v>
      </c>
      <c r="D50" s="112" t="s">
        <v>240</v>
      </c>
      <c r="E50" s="113" t="s">
        <v>171</v>
      </c>
      <c r="F50" s="150"/>
      <c r="G50" s="148">
        <f>'E Elenco prezzi'!$D$35</f>
        <v>140</v>
      </c>
      <c r="H50" s="152"/>
      <c r="I50" s="150"/>
      <c r="J50" s="153"/>
      <c r="K50" s="152"/>
      <c r="L50" s="150"/>
      <c r="M50" s="153"/>
      <c r="N50" s="152"/>
    </row>
    <row r="51" spans="2:14" ht="15" hidden="1">
      <c r="B51" s="195" t="s">
        <v>284</v>
      </c>
      <c r="C51" s="194" t="s">
        <v>241</v>
      </c>
      <c r="D51" s="112" t="s">
        <v>242</v>
      </c>
      <c r="E51" s="113" t="s">
        <v>171</v>
      </c>
      <c r="F51" s="150"/>
      <c r="G51" s="148">
        <f>'E Elenco prezzi'!$D$35</f>
        <v>140</v>
      </c>
      <c r="H51" s="152"/>
      <c r="I51" s="150"/>
      <c r="J51" s="153"/>
      <c r="K51" s="152"/>
      <c r="L51" s="150"/>
      <c r="M51" s="153"/>
      <c r="N51" s="152"/>
    </row>
    <row r="52" spans="2:14" ht="30" hidden="1">
      <c r="B52" s="195" t="s">
        <v>285</v>
      </c>
      <c r="C52" s="194" t="s">
        <v>243</v>
      </c>
      <c r="D52" s="127" t="s">
        <v>244</v>
      </c>
      <c r="E52" s="113" t="s">
        <v>171</v>
      </c>
      <c r="F52" s="150"/>
      <c r="G52" s="148">
        <f>'E Elenco prezzi'!$D$35</f>
        <v>140</v>
      </c>
      <c r="H52" s="152"/>
      <c r="I52" s="150"/>
      <c r="J52" s="153"/>
      <c r="K52" s="152"/>
      <c r="L52" s="150"/>
      <c r="M52" s="153"/>
      <c r="N52" s="152"/>
    </row>
    <row r="53" spans="2:14" ht="15">
      <c r="B53" s="195" t="s">
        <v>126</v>
      </c>
      <c r="C53" s="192" t="s">
        <v>139</v>
      </c>
      <c r="D53" s="118" t="s">
        <v>245</v>
      </c>
      <c r="E53" s="119" t="s">
        <v>246</v>
      </c>
      <c r="F53" s="147"/>
      <c r="G53" s="148">
        <f>'E Elenco prezzi'!$D$35</f>
        <v>140</v>
      </c>
      <c r="H53" s="149">
        <f>G53*F53</f>
        <v>0</v>
      </c>
      <c r="I53" s="150"/>
      <c r="J53" s="153"/>
      <c r="K53" s="152"/>
      <c r="L53" s="150"/>
      <c r="M53" s="153"/>
      <c r="N53" s="152"/>
    </row>
    <row r="54" spans="2:14" ht="15.75" thickBot="1">
      <c r="B54" s="191" t="s">
        <v>129</v>
      </c>
      <c r="C54" s="193" t="s">
        <v>142</v>
      </c>
      <c r="D54" s="125" t="s">
        <v>375</v>
      </c>
      <c r="E54" s="130" t="s">
        <v>247</v>
      </c>
      <c r="F54" s="170"/>
      <c r="G54" s="171"/>
      <c r="H54" s="172"/>
      <c r="I54" s="170"/>
      <c r="J54" s="171"/>
      <c r="K54" s="172"/>
      <c r="L54" s="173">
        <v>2</v>
      </c>
      <c r="M54" s="148">
        <f>'E Elenco prezzi'!$D$37</f>
        <v>520</v>
      </c>
      <c r="N54" s="175">
        <f>M54*L54</f>
        <v>1040</v>
      </c>
    </row>
    <row r="55" spans="2:14" ht="15" hidden="1">
      <c r="B55" s="190"/>
      <c r="C55" s="146" t="s">
        <v>145</v>
      </c>
      <c r="D55" s="118" t="s">
        <v>248</v>
      </c>
      <c r="E55" s="135" t="s">
        <v>249</v>
      </c>
      <c r="F55" s="150"/>
      <c r="G55" s="153"/>
      <c r="H55" s="152"/>
      <c r="I55" s="150"/>
      <c r="J55" s="153"/>
      <c r="K55" s="152"/>
      <c r="L55" s="150"/>
      <c r="M55" s="153"/>
      <c r="N55" s="152"/>
    </row>
    <row r="56" spans="2:14" ht="15" customHeight="1" hidden="1">
      <c r="B56" s="83"/>
      <c r="C56" s="161" t="s">
        <v>250</v>
      </c>
      <c r="D56" s="112" t="s">
        <v>251</v>
      </c>
      <c r="E56" s="136" t="s">
        <v>171</v>
      </c>
      <c r="F56" s="150"/>
      <c r="G56" s="153"/>
      <c r="H56" s="152"/>
      <c r="I56" s="150"/>
      <c r="J56" s="153"/>
      <c r="K56" s="152"/>
      <c r="L56" s="150"/>
      <c r="M56" s="153"/>
      <c r="N56" s="152"/>
    </row>
    <row r="57" spans="2:14" ht="15" hidden="1">
      <c r="B57" s="83"/>
      <c r="C57" s="177" t="s">
        <v>148</v>
      </c>
      <c r="D57" s="137" t="s">
        <v>252</v>
      </c>
      <c r="E57" s="138" t="s">
        <v>171</v>
      </c>
      <c r="F57" s="150"/>
      <c r="G57" s="153"/>
      <c r="H57" s="152"/>
      <c r="I57" s="150"/>
      <c r="J57" s="153"/>
      <c r="K57" s="152"/>
      <c r="L57" s="150"/>
      <c r="M57" s="153"/>
      <c r="N57" s="152"/>
    </row>
    <row r="58" spans="2:14" ht="15" hidden="1">
      <c r="B58" s="83"/>
      <c r="C58" s="146" t="s">
        <v>151</v>
      </c>
      <c r="D58" s="118" t="s">
        <v>253</v>
      </c>
      <c r="E58" s="135" t="s">
        <v>171</v>
      </c>
      <c r="F58" s="147"/>
      <c r="G58" s="148"/>
      <c r="H58" s="149"/>
      <c r="I58" s="150"/>
      <c r="J58" s="148"/>
      <c r="K58" s="149"/>
      <c r="L58" s="150"/>
      <c r="M58" s="148"/>
      <c r="N58" s="149"/>
    </row>
    <row r="59" spans="2:14" ht="15" hidden="1">
      <c r="B59" s="83"/>
      <c r="C59" s="161" t="s">
        <v>254</v>
      </c>
      <c r="D59" s="112" t="s">
        <v>255</v>
      </c>
      <c r="E59" s="136" t="s">
        <v>215</v>
      </c>
      <c r="F59" s="150"/>
      <c r="G59" s="153"/>
      <c r="H59" s="152"/>
      <c r="I59" s="150"/>
      <c r="J59" s="153"/>
      <c r="K59" s="152"/>
      <c r="L59" s="150"/>
      <c r="M59" s="153"/>
      <c r="N59" s="152"/>
    </row>
    <row r="60" spans="2:14" ht="15" hidden="1">
      <c r="B60" s="83"/>
      <c r="C60" s="161" t="s">
        <v>256</v>
      </c>
      <c r="D60" s="112" t="s">
        <v>257</v>
      </c>
      <c r="E60" s="136" t="s">
        <v>222</v>
      </c>
      <c r="F60" s="150"/>
      <c r="G60" s="153"/>
      <c r="H60" s="152"/>
      <c r="I60" s="150"/>
      <c r="J60" s="153"/>
      <c r="K60" s="152"/>
      <c r="L60" s="150"/>
      <c r="M60" s="153"/>
      <c r="N60" s="152"/>
    </row>
    <row r="61" spans="2:14" ht="15" hidden="1">
      <c r="B61" s="83"/>
      <c r="C61" s="161" t="s">
        <v>258</v>
      </c>
      <c r="D61" s="112" t="s">
        <v>259</v>
      </c>
      <c r="E61" s="136" t="s">
        <v>229</v>
      </c>
      <c r="F61" s="150"/>
      <c r="G61" s="153"/>
      <c r="H61" s="152"/>
      <c r="I61" s="150"/>
      <c r="J61" s="153"/>
      <c r="K61" s="152"/>
      <c r="L61" s="150"/>
      <c r="M61" s="153"/>
      <c r="N61" s="152"/>
    </row>
    <row r="62" spans="2:14" ht="15" hidden="1">
      <c r="B62" s="83"/>
      <c r="C62" s="161" t="s">
        <v>260</v>
      </c>
      <c r="D62" s="112" t="s">
        <v>261</v>
      </c>
      <c r="E62" s="136" t="s">
        <v>207</v>
      </c>
      <c r="F62" s="150"/>
      <c r="G62" s="153"/>
      <c r="H62" s="152"/>
      <c r="I62" s="150"/>
      <c r="J62" s="153"/>
      <c r="K62" s="152"/>
      <c r="L62" s="150"/>
      <c r="M62" s="153"/>
      <c r="N62" s="152"/>
    </row>
    <row r="63" spans="2:14" ht="15" hidden="1">
      <c r="B63" s="83"/>
      <c r="C63" s="146" t="s">
        <v>262</v>
      </c>
      <c r="D63" s="139" t="s">
        <v>263</v>
      </c>
      <c r="E63" s="140" t="s">
        <v>171</v>
      </c>
      <c r="F63" s="147"/>
      <c r="G63" s="148"/>
      <c r="H63" s="149"/>
      <c r="I63" s="150"/>
      <c r="J63" s="148"/>
      <c r="K63" s="149"/>
      <c r="L63" s="150"/>
      <c r="M63" s="148"/>
      <c r="N63" s="149"/>
    </row>
    <row r="64" spans="2:14" ht="15" hidden="1">
      <c r="B64" s="83"/>
      <c r="C64" s="161" t="s">
        <v>264</v>
      </c>
      <c r="D64" s="112" t="s">
        <v>265</v>
      </c>
      <c r="E64" s="142" t="s">
        <v>171</v>
      </c>
      <c r="F64" s="150"/>
      <c r="G64" s="153"/>
      <c r="H64" s="152"/>
      <c r="I64" s="150"/>
      <c r="J64" s="153"/>
      <c r="K64" s="152"/>
      <c r="L64" s="150"/>
      <c r="M64" s="153"/>
      <c r="N64" s="152"/>
    </row>
    <row r="65" spans="2:14" ht="15" hidden="1">
      <c r="B65" s="83"/>
      <c r="C65" s="177" t="s">
        <v>266</v>
      </c>
      <c r="D65" s="137" t="s">
        <v>267</v>
      </c>
      <c r="E65" s="141" t="s">
        <v>210</v>
      </c>
      <c r="F65" s="162"/>
      <c r="G65" s="178"/>
      <c r="H65" s="179"/>
      <c r="I65" s="150"/>
      <c r="J65" s="178"/>
      <c r="K65" s="179"/>
      <c r="L65" s="150"/>
      <c r="M65" s="178"/>
      <c r="N65" s="179"/>
    </row>
    <row r="66" spans="2:14" ht="15" hidden="1">
      <c r="B66" s="83"/>
      <c r="C66" s="161" t="s">
        <v>268</v>
      </c>
      <c r="D66" s="112" t="s">
        <v>269</v>
      </c>
      <c r="E66" s="142" t="s">
        <v>270</v>
      </c>
      <c r="F66" s="150"/>
      <c r="G66" s="153"/>
      <c r="H66" s="152"/>
      <c r="I66" s="150"/>
      <c r="J66" s="153"/>
      <c r="K66" s="152"/>
      <c r="L66" s="150"/>
      <c r="M66" s="153"/>
      <c r="N66" s="152"/>
    </row>
    <row r="67" spans="2:14" ht="15" hidden="1">
      <c r="B67" s="83"/>
      <c r="C67" s="146" t="s">
        <v>271</v>
      </c>
      <c r="D67" s="139" t="s">
        <v>272</v>
      </c>
      <c r="E67" s="140" t="s">
        <v>222</v>
      </c>
      <c r="F67" s="150"/>
      <c r="G67" s="153"/>
      <c r="H67" s="152"/>
      <c r="I67" s="150"/>
      <c r="J67" s="153"/>
      <c r="K67" s="152"/>
      <c r="L67" s="147"/>
      <c r="M67" s="153"/>
      <c r="N67" s="152"/>
    </row>
    <row r="68" spans="2:14" ht="15" hidden="1">
      <c r="B68" s="83"/>
      <c r="C68" s="146" t="s">
        <v>273</v>
      </c>
      <c r="D68" s="139" t="s">
        <v>263</v>
      </c>
      <c r="E68" s="140" t="s">
        <v>274</v>
      </c>
      <c r="F68" s="150"/>
      <c r="G68" s="153"/>
      <c r="H68" s="152"/>
      <c r="I68" s="147"/>
      <c r="J68" s="153"/>
      <c r="K68" s="152"/>
      <c r="L68" s="150"/>
      <c r="M68" s="153"/>
      <c r="N68" s="152"/>
    </row>
    <row r="69" spans="2:14" ht="15" hidden="1">
      <c r="B69" s="83"/>
      <c r="C69" s="146" t="s">
        <v>275</v>
      </c>
      <c r="D69" s="139" t="s">
        <v>263</v>
      </c>
      <c r="E69" s="140" t="s">
        <v>231</v>
      </c>
      <c r="F69" s="147"/>
      <c r="G69" s="148"/>
      <c r="H69" s="149"/>
      <c r="I69" s="147"/>
      <c r="J69" s="148"/>
      <c r="K69" s="149"/>
      <c r="L69" s="150"/>
      <c r="M69" s="148"/>
      <c r="N69" s="149"/>
    </row>
    <row r="70" spans="2:14" ht="15" hidden="1">
      <c r="B70" s="83"/>
      <c r="C70" s="161" t="s">
        <v>276</v>
      </c>
      <c r="D70" s="112" t="s">
        <v>269</v>
      </c>
      <c r="E70" s="142" t="s">
        <v>231</v>
      </c>
      <c r="F70" s="150"/>
      <c r="G70" s="153"/>
      <c r="H70" s="152"/>
      <c r="I70" s="150"/>
      <c r="J70" s="153"/>
      <c r="K70" s="152"/>
      <c r="L70" s="150"/>
      <c r="M70" s="153"/>
      <c r="N70" s="152"/>
    </row>
    <row r="71" spans="2:14" ht="15.75" hidden="1" thickBot="1">
      <c r="B71" s="83"/>
      <c r="C71" s="180" t="s">
        <v>277</v>
      </c>
      <c r="D71" s="181" t="s">
        <v>278</v>
      </c>
      <c r="E71" s="182" t="s">
        <v>171</v>
      </c>
      <c r="F71" s="183"/>
      <c r="G71" s="184"/>
      <c r="H71" s="185"/>
      <c r="I71" s="183"/>
      <c r="J71" s="184"/>
      <c r="K71" s="185"/>
      <c r="L71" s="186"/>
      <c r="M71" s="184"/>
      <c r="N71" s="185"/>
    </row>
    <row r="72" spans="3:14" ht="16.5" thickBot="1">
      <c r="C72" s="572" t="s">
        <v>294</v>
      </c>
      <c r="D72" s="570"/>
      <c r="E72" s="571"/>
      <c r="F72" s="187">
        <f>SUM(F5:F71)</f>
        <v>5</v>
      </c>
      <c r="G72" s="188">
        <f>$G$13</f>
        <v>140</v>
      </c>
      <c r="H72" s="189">
        <f>G72*F72</f>
        <v>700</v>
      </c>
      <c r="I72" s="187">
        <f>SUM(I5:I71)</f>
        <v>4</v>
      </c>
      <c r="J72" s="188">
        <f>$J$47</f>
        <v>250</v>
      </c>
      <c r="K72" s="189">
        <f>J72*I72</f>
        <v>1000</v>
      </c>
      <c r="L72" s="187">
        <f>SUM(L5:L71)</f>
        <v>6</v>
      </c>
      <c r="M72" s="188">
        <f>$M$54</f>
        <v>520</v>
      </c>
      <c r="N72" s="189">
        <f>M72*L72</f>
        <v>3120</v>
      </c>
    </row>
    <row r="73" spans="3:14" ht="27" thickBot="1">
      <c r="C73" s="572" t="s">
        <v>293</v>
      </c>
      <c r="D73" s="570"/>
      <c r="E73" s="571"/>
      <c r="F73" s="573">
        <f>H72+K72+N72</f>
        <v>4820</v>
      </c>
      <c r="G73" s="574"/>
      <c r="H73" s="574"/>
      <c r="I73" s="574"/>
      <c r="J73" s="574"/>
      <c r="K73" s="574"/>
      <c r="L73" s="574"/>
      <c r="M73" s="574"/>
      <c r="N73" s="575"/>
    </row>
  </sheetData>
  <sheetProtection/>
  <mergeCells count="17">
    <mergeCell ref="C73:E73"/>
    <mergeCell ref="F73:N73"/>
    <mergeCell ref="B3:B4"/>
    <mergeCell ref="D3:D4"/>
    <mergeCell ref="E3:E4"/>
    <mergeCell ref="K3:K4"/>
    <mergeCell ref="C72:E72"/>
    <mergeCell ref="C2:N2"/>
    <mergeCell ref="C3:C4"/>
    <mergeCell ref="F3:F4"/>
    <mergeCell ref="G3:G4"/>
    <mergeCell ref="H3:H4"/>
    <mergeCell ref="I3:I4"/>
    <mergeCell ref="J3:J4"/>
    <mergeCell ref="L3:L4"/>
    <mergeCell ref="M3:M4"/>
    <mergeCell ref="N3:N4"/>
  </mergeCells>
  <printOptions horizontalCentered="1"/>
  <pageMargins left="0.7874015748031497" right="0.7874015748031497" top="0.984251968503937" bottom="0.984251968503937" header="0.5118110236220472" footer="0.5118110236220472"/>
  <pageSetup horizontalDpi="600" verticalDpi="600" orientation="landscape"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PERIZIE MANUTENZIONE</dc:title>
  <dc:subject>MANUTENZIONE FABBRICATI</dc:subject>
  <dc:creator>MP</dc:creator>
  <cp:keywords/>
  <dc:description/>
  <cp:lastModifiedBy>Lorena Negri</cp:lastModifiedBy>
  <cp:lastPrinted>2017-06-08T13:17:15Z</cp:lastPrinted>
  <dcterms:created xsi:type="dcterms:W3CDTF">2015-05-25T08:35:52Z</dcterms:created>
  <dcterms:modified xsi:type="dcterms:W3CDTF">2018-10-11T13:03:07Z</dcterms:modified>
  <cp:category/>
  <cp:version/>
  <cp:contentType/>
  <cp:contentStatus/>
</cp:coreProperties>
</file>